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Расходы (2)" sheetId="2" r:id="rId2"/>
  </sheets>
  <definedNames/>
  <calcPr fullCalcOnLoad="1"/>
</workbook>
</file>

<file path=xl/sharedStrings.xml><?xml version="1.0" encoding="utf-8"?>
<sst xmlns="http://schemas.openxmlformats.org/spreadsheetml/2006/main" count="510" uniqueCount="276">
  <si>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</si>
  <si>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</si>
  <si>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</si>
  <si>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</si>
  <si>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</si>
  <si>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Глава муниципального образования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</si>
  <si>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</si>
  <si>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</si>
  <si>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</si>
  <si>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</si>
  <si>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</si>
  <si>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</si>
  <si>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</si>
  <si>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</si>
  <si>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</si>
  <si>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</si>
  <si>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</si>
  <si>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</si>
  <si>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</si>
  <si>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</si>
  <si>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</si>
  <si>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</si>
  <si>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</si>
  <si>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</si>
  <si>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</si>
  <si>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</si>
  <si>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</si>
  <si>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</si>
  <si>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</si>
  <si>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</si>
  <si>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</si>
  <si>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</si>
  <si>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</si>
  <si>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</si>
  <si>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</si>
  <si>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</si>
  <si>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</si>
  <si>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</si>
  <si>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</si>
  <si>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</si>
  <si>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</si>
  <si>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</si>
  <si>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</si>
  <si>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</si>
  <si>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</si>
  <si>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</si>
  <si>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</si>
  <si>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</si>
  <si>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</si>
  <si>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Сортавальского городского поселения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</si>
  <si>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</si>
  <si>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</si>
  <si>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</si>
  <si>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</si>
  <si>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</si>
  <si>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</si>
  <si>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</si>
  <si>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</si>
  <si>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</si>
  <si>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</si>
  <si>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</si>
  <si>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</si>
  <si>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</si>
  <si>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</si>
  <si>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</si>
  <si>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</si>
  <si>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</si>
  <si>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</si>
  <si>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</si>
  <si>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</si>
  <si>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</si>
  <si>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</si>
  <si>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</si>
  <si>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</si>
  <si>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</si>
  <si>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</si>
  <si>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</si>
  <si>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</si>
  <si>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</si>
  <si>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</si>
  <si>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архитектуры,  градостроительства и землеустройства</t>
  </si>
  <si>
    <t>3380001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</si>
  <si>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</si>
  <si>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 по договорам прошлых лет,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</si>
  <si>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</si>
  <si>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</si>
  <si>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</si>
  <si>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</si>
  <si>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</si>
  <si>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</si>
  <si>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</si>
  <si>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</si>
  <si>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</si>
  <si>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3509601</t>
  </si>
  <si>
    <t>Мероприятия по региональной программе капитального ремонта многоквартирных домов</t>
  </si>
  <si>
    <t>Мероприятия по региональной программе капитального ремонта многоквартирных домов,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</si>
  <si>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</si>
  <si>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</si>
  <si>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</si>
  <si>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</si>
  <si>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</si>
  <si>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</si>
  <si>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Субсидии муниципальным предприятиям коммунального хозяйства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</si>
  <si>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</si>
  <si>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</si>
  <si>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Организационно-воспитательная работа с молодежью</t>
  </si>
  <si>
    <t>Проведение мероприятий для детей и молодежи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</si>
  <si>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</si>
  <si>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</si>
  <si>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здравоохранения, спорта и физической культуры</t>
  </si>
  <si>
    <t>5101000</t>
  </si>
  <si>
    <t>Расходы на реализацию функций в области массового спорта и физической культуры</t>
  </si>
  <si>
    <t>Расходы на реализацию функций в области массового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</si>
  <si>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</si>
  <si>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</si>
  <si>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</si>
  <si>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</si>
  <si>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</si>
  <si>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</si>
  <si>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</si>
  <si>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</si>
  <si>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</si>
  <si>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</si>
  <si>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</si>
  <si>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</si>
  <si>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</t>
  </si>
  <si>
    <t>Мероприятия по благоустройству, Иные закупки товаров, работ и услуг для обеспечения государственных (муниципальных) нужд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</si>
  <si>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</si>
  <si>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</si>
  <si>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</si>
  <si>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</si>
  <si>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</si>
  <si>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</si>
  <si>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Муниципальная программа "Адресная социальная помощь"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</si>
  <si>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</si>
  <si>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</si>
  <si>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</si>
  <si>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</si>
  <si>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410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</si>
  <si>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</si>
  <si>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</si>
  <si>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</si>
  <si>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</si>
  <si>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</si>
  <si>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</si>
  <si>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</si>
  <si>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</si>
  <si>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</si>
  <si>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</si>
  <si>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</si>
  <si>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 по исполнению судебного решения по монтажу наплавного моста</t>
  </si>
  <si>
    <t>Мероприятия по исполнению судебного решения по монтажу наплавного моста, Бюджетные инвестиции</t>
  </si>
  <si>
    <t>830</t>
  </si>
  <si>
    <t>Мероприятия по исполнению судебного решения по монтажу наплавного моста, Исполнение судебных актов</t>
  </si>
  <si>
    <t>9001100</t>
  </si>
  <si>
    <t>870</t>
  </si>
  <si>
    <t>Резервный фонд администрации Сортавальского городского поселения, Резервные средства</t>
  </si>
  <si>
    <t>Сумма</t>
  </si>
  <si>
    <t>Целевая статья</t>
  </si>
  <si>
    <t>Вид расхода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</si>
  <si>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</si>
  <si>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</si>
  <si>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Резервный фонд</t>
  </si>
  <si>
    <t>Итого расходов</t>
  </si>
  <si>
    <t>к решению Сортавальского городского поселения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</si>
  <si>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</si>
  <si>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</si>
  <si>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по ремонту дорог в рамках софинансирования расходов, 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</si>
  <si>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за счет иных межбюджетных трансфертов, Мероприятия по проведению Дня Республики Карелия за счет иных межбюджетных трансфертов</t>
  </si>
  <si>
    <t>0700000</t>
  </si>
  <si>
    <t>0700043</t>
  </si>
  <si>
    <t xml:space="preserve"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</si>
  <si>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 , Бюджетные инвестиции</t>
  </si>
  <si>
    <t xml:space="preserve"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</si>
  <si>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поселения", Бюджетные инвестиции</t>
  </si>
  <si>
    <t>Муниципальная целевая программа "Профилактика правонарушений в Сортавальском городском поселении на 2015-2017 годы"</t>
  </si>
  <si>
    <t>Муниципальная целевая программа "Профилактика правонарушений в Сортавальском городском поселении на 2015-2017 годы", Иные закупки товаров, работ и услуг для обеспечения государственных (муниципальных) нужд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</si>
  <si>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</si>
  <si>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РК, Иные закупки товаров, работ и услуг для обеспечения государственных (муниципальных) нужд</t>
  </si>
  <si>
    <t>Выплата денежного поощрения лучшим работникам муниципальных учреждений культуры за счет иных межбюджетных трансфертов</t>
  </si>
  <si>
    <t>Выплата денежного поощрения лучшим работникам муниципальных учреждений культуры за счет иных межбюджетных трансфертов, Расходы на выплаты персоналу казенных учреждений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</si>
  <si>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</si>
  <si>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</si>
  <si>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0310313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</si>
  <si>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года, Расходы на выплаты персоналу казенных учреждений</t>
  </si>
  <si>
    <t>Субсидия на реализацию мер, предусмотренных Указом Президента РФ от 07 мая 2012 года №597 "О мероприятиях по реализации государственной социальной политики"</t>
  </si>
  <si>
    <t>Субсидия нареализацию мер, предусмотренных Указом Президнета РФ от 07 мая 2012 года № 597 "О мероприятиях по реализации госдарственной социальной политики", Расходы на выплаты персоналуказенных учреждений</t>
  </si>
  <si>
    <t>Приложение № 6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</si>
  <si>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</si>
  <si>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</t>
    </r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</si>
  <si>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</t>
  </si>
  <si>
    <t>Мероприятия по благоустройству,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</t>
  </si>
  <si>
    <t>Содержание и ремонт дорог и инженерных сооружений на них,,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</t>
  </si>
  <si>
    <t>0300170160</t>
  </si>
  <si>
    <t>320</t>
  </si>
  <si>
    <t>0300270170</t>
  </si>
  <si>
    <t>0500196020</t>
  </si>
  <si>
    <t>1100170180</t>
  </si>
  <si>
    <t>1400170190</t>
  </si>
  <si>
    <t>2000010080</t>
  </si>
  <si>
    <t>2000042140</t>
  </si>
  <si>
    <t>2000060910</t>
  </si>
  <si>
    <t>2000070350</t>
  </si>
  <si>
    <t>2000070360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</si>
  <si>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</si>
  <si>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</si>
  <si>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</si>
  <si>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</si>
  <si>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</si>
  <si>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</si>
  <si>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</si>
  <si>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</si>
  <si>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</si>
  <si>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</si>
  <si>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</si>
  <si>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</si>
  <si>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</si>
  <si>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</si>
  <si>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</si>
  <si>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</si>
  <si>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2000070970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</si>
  <si>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</si>
  <si>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</si>
  <si>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</si>
  <si>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</si>
  <si>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</si>
  <si>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</si>
  <si>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</si>
  <si>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</si>
  <si>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</si>
  <si>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</si>
  <si>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</si>
  <si>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</si>
  <si>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</si>
  <si>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</si>
  <si>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</si>
  <si>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в области жилищного хозяйства, Исполнение судебных актов</t>
  </si>
  <si>
    <t>Мероприятия в области коммунального хозяйства,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</si>
  <si>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</si>
  <si>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</si>
  <si>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</si>
  <si>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</si>
  <si>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</si>
  <si>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</si>
  <si>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</si>
  <si>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</si>
  <si>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</si>
  <si>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</si>
  <si>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</si>
  <si>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</si>
  <si>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</si>
  <si>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</si>
  <si>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</si>
  <si>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</si>
  <si>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</si>
  <si>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</si>
  <si>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</si>
  <si>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</si>
  <si>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Мероприятия по обеспечению пожарной безопасности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</si>
  <si>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</si>
  <si>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</si>
  <si>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</si>
  <si>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</si>
  <si>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</si>
  <si>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</si>
  <si>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Муниципальная программа "Пожарная безопасность и социальная защита на 2014-2016 годы"</t>
  </si>
  <si>
    <t>Основное мероприятие "Обеспечение пожарной безопасности и социальной защиты"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</si>
  <si>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2016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</si>
  <si>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</si>
  <si>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</si>
  <si>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</si>
  <si>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</si>
  <si>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</si>
  <si>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</si>
  <si>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 xml:space="preserve">14 0 01 </t>
  </si>
  <si>
    <t>Непрограммные направления деятельности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</si>
</sst>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vertical="center"/>
    </xf>
    <xf numFmtId="164" fontId="7" fillId="24" borderId="10" xfId="0" applyNumberFormat="1" applyFont="1" applyFill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24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6" fillId="25" borderId="0" xfId="0" applyNumberFormat="1" applyFont="1" applyFill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4" fontId="6" fillId="25" borderId="11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Border="1" applyAlignment="1">
      <alignment vertical="center"/>
    </xf>
    <xf numFmtId="0" fontId="4" fillId="25" borderId="13" xfId="0" applyNumberFormat="1" applyFont="1" applyFill="1" applyBorder="1" applyAlignment="1">
      <alignment vertical="top" wrapText="1"/>
    </xf>
    <xf numFmtId="164" fontId="7" fillId="0" borderId="13" xfId="0" applyNumberFormat="1" applyFont="1" applyBorder="1" applyAlignment="1">
      <alignment vertical="center"/>
    </xf>
    <xf numFmtId="4" fontId="6" fillId="25" borderId="14" xfId="0" applyNumberFormat="1" applyFont="1" applyFill="1" applyBorder="1" applyAlignment="1">
      <alignment horizontal="right" vertical="top" wrapText="1"/>
    </xf>
    <xf numFmtId="0" fontId="6" fillId="25" borderId="15" xfId="0" applyNumberFormat="1" applyFont="1" applyFill="1" applyBorder="1" applyAlignment="1">
      <alignment horizontal="center" vertical="center" wrapText="1"/>
    </xf>
    <xf numFmtId="0" fontId="6" fillId="25" borderId="16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4" fillId="24" borderId="16" xfId="0" applyNumberFormat="1" applyFont="1" applyFill="1" applyBorder="1" applyAlignment="1">
      <alignment horizontal="center" vertical="top" wrapText="1"/>
    </xf>
    <xf numFmtId="0" fontId="6" fillId="25" borderId="17" xfId="0" applyNumberFormat="1" applyFont="1" applyFill="1" applyBorder="1" applyAlignment="1">
      <alignment horizontal="center" vertical="top" wrapText="1"/>
    </xf>
    <xf numFmtId="4" fontId="6" fillId="25" borderId="10" xfId="0" applyNumberFormat="1" applyFont="1" applyFill="1" applyBorder="1" applyAlignment="1">
      <alignment horizontal="right" vertical="center" wrapText="1"/>
    </xf>
    <xf numFmtId="49" fontId="6" fillId="25" borderId="16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Border="1" applyAlignment="1">
      <alignment vertical="top"/>
    </xf>
    <xf numFmtId="0" fontId="4" fillId="25" borderId="16" xfId="0" applyNumberFormat="1" applyFont="1" applyFill="1" applyBorder="1" applyAlignment="1">
      <alignment horizontal="center" vertical="top" wrapText="1"/>
    </xf>
    <xf numFmtId="4" fontId="6" fillId="25" borderId="11" xfId="0" applyNumberFormat="1" applyFont="1" applyFill="1" applyBorder="1" applyAlignment="1">
      <alignment horizontal="center" vertical="top" wrapText="1"/>
    </xf>
    <xf numFmtId="4" fontId="6" fillId="25" borderId="14" xfId="0" applyNumberFormat="1" applyFont="1" applyFill="1" applyBorder="1" applyAlignment="1">
      <alignment horizontal="center" vertical="top" wrapText="1"/>
    </xf>
    <xf numFmtId="164" fontId="7" fillId="24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7" fillId="24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4" fontId="4" fillId="25" borderId="14" xfId="0" applyNumberFormat="1" applyFont="1" applyFill="1" applyBorder="1" applyAlignment="1">
      <alignment horizontal="right" vertical="top" wrapText="1"/>
    </xf>
    <xf numFmtId="4" fontId="4" fillId="25" borderId="11" xfId="0" applyNumberFormat="1" applyFont="1" applyFill="1" applyBorder="1" applyAlignment="1">
      <alignment horizontal="right" vertical="top" wrapText="1"/>
    </xf>
    <xf numFmtId="0" fontId="6" fillId="25" borderId="18" xfId="0" applyNumberFormat="1" applyFont="1" applyFill="1" applyBorder="1" applyAlignment="1">
      <alignment horizontal="center" vertical="center" wrapText="1"/>
    </xf>
    <xf numFmtId="4" fontId="6" fillId="25" borderId="0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Border="1" applyAlignment="1">
      <alignment vertical="center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vertical="center"/>
    </xf>
    <xf numFmtId="4" fontId="6" fillId="25" borderId="20" xfId="0" applyNumberFormat="1" applyFont="1" applyFill="1" applyBorder="1" applyAlignment="1">
      <alignment horizontal="right" vertical="top" wrapText="1"/>
    </xf>
    <xf numFmtId="0" fontId="6" fillId="25" borderId="10" xfId="0" applyNumberFormat="1" applyFont="1" applyFill="1" applyBorder="1" applyAlignment="1">
      <alignment horizontal="center" vertical="center" wrapText="1"/>
    </xf>
    <xf numFmtId="4" fontId="6" fillId="24" borderId="0" xfId="0" applyNumberFormat="1" applyFont="1" applyFill="1" applyBorder="1" applyAlignment="1">
      <alignment horizontal="right" vertical="center" wrapText="1"/>
    </xf>
    <xf numFmtId="0" fontId="4" fillId="24" borderId="21" xfId="0" applyNumberFormat="1" applyFont="1" applyFill="1" applyBorder="1" applyAlignment="1">
      <alignment horizontal="center" vertical="center" wrapText="1"/>
    </xf>
    <xf numFmtId="164" fontId="7" fillId="24" borderId="13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0" fontId="6" fillId="25" borderId="22" xfId="0" applyNumberFormat="1" applyFont="1" applyFill="1" applyBorder="1" applyAlignment="1">
      <alignment horizontal="center" vertical="center" wrapText="1"/>
    </xf>
    <xf numFmtId="0" fontId="6" fillId="25" borderId="23" xfId="0" applyNumberFormat="1" applyFont="1" applyFill="1" applyBorder="1" applyAlignment="1">
      <alignment horizontal="center" vertical="center" wrapText="1"/>
    </xf>
    <xf numFmtId="0" fontId="4" fillId="24" borderId="24" xfId="0" applyNumberFormat="1" applyFont="1" applyFill="1" applyBorder="1" applyAlignment="1">
      <alignment horizontal="center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49" fontId="4" fillId="25" borderId="16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center" wrapText="1"/>
    </xf>
    <xf numFmtId="4" fontId="26" fillId="25" borderId="0" xfId="0" applyNumberFormat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25" borderId="25" xfId="0" applyNumberFormat="1" applyFont="1" applyFill="1" applyBorder="1" applyAlignment="1">
      <alignment horizontal="center" vertical="center" wrapText="1"/>
    </xf>
    <xf numFmtId="0" fontId="4" fillId="25" borderId="13" xfId="0" applyNumberFormat="1" applyFont="1" applyFill="1" applyBorder="1" applyAlignment="1">
      <alignment horizontal="center" vertical="top" wrapText="1"/>
    </xf>
    <xf numFmtId="0" fontId="4" fillId="25" borderId="19" xfId="0" applyNumberFormat="1" applyFont="1" applyFill="1" applyBorder="1" applyAlignment="1">
      <alignment horizontal="center" vertical="center" wrapText="1"/>
    </xf>
    <xf numFmtId="0" fontId="4" fillId="25" borderId="18" xfId="0" applyNumberFormat="1" applyFont="1" applyFill="1" applyBorder="1" applyAlignment="1">
      <alignment horizontal="center" vertical="center" wrapText="1"/>
    </xf>
    <xf numFmtId="0" fontId="4" fillId="25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6" fillId="25" borderId="0" xfId="0" applyNumberFormat="1" applyFont="1" applyFill="1" applyAlignment="1">
      <alignment horizontal="left" vertical="top" wrapText="1"/>
    </xf>
    <xf numFmtId="4" fontId="6" fillId="25" borderId="26" xfId="0" applyNumberFormat="1" applyFont="1" applyFill="1" applyBorder="1" applyAlignment="1">
      <alignment horizontal="right" vertical="top" wrapText="1"/>
    </xf>
    <xf numFmtId="4" fontId="6" fillId="25" borderId="27" xfId="0" applyNumberFormat="1" applyFont="1" applyFill="1" applyBorder="1" applyAlignment="1">
      <alignment horizontal="right" vertical="top" wrapText="1"/>
    </xf>
    <xf numFmtId="0" fontId="6" fillId="25" borderId="28" xfId="0" applyNumberFormat="1" applyFont="1" applyFill="1" applyBorder="1" applyAlignment="1">
      <alignment horizontal="center" vertical="center" wrapText="1"/>
    </xf>
    <xf numFmtId="0" fontId="6" fillId="25" borderId="29" xfId="0" applyNumberFormat="1" applyFont="1" applyFill="1" applyBorder="1" applyAlignment="1">
      <alignment horizontal="center" vertical="center" wrapText="1"/>
    </xf>
    <xf numFmtId="0" fontId="6" fillId="25" borderId="3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25" borderId="31" xfId="0" applyNumberFormat="1" applyFont="1" applyFill="1" applyBorder="1" applyAlignment="1">
      <alignment horizontal="center" vertical="center" wrapText="1"/>
    </xf>
    <xf numFmtId="0" fontId="6" fillId="25" borderId="32" xfId="0" applyNumberFormat="1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horizontal="center" vertical="center" wrapText="1"/>
    </xf>
    <xf numFmtId="0" fontId="6" fillId="25" borderId="15" xfId="0" applyNumberFormat="1" applyFont="1" applyFill="1" applyBorder="1" applyAlignment="1">
      <alignment horizontal="center" vertical="center" wrapText="1"/>
    </xf>
    <xf numFmtId="0" fontId="6" fillId="25" borderId="33" xfId="0" applyNumberFormat="1" applyFont="1" applyFill="1" applyBorder="1" applyAlignment="1">
      <alignment horizontal="center" vertical="top" wrapText="1"/>
    </xf>
    <xf numFmtId="0" fontId="6" fillId="25" borderId="14" xfId="0" applyNumberFormat="1" applyFont="1" applyFill="1" applyBorder="1" applyAlignment="1">
      <alignment horizontal="center" vertical="top" wrapText="1"/>
    </xf>
    <xf numFmtId="0" fontId="4" fillId="24" borderId="34" xfId="0" applyNumberFormat="1" applyFont="1" applyFill="1" applyBorder="1" applyAlignment="1">
      <alignment horizontal="left" vertical="center" wrapText="1"/>
    </xf>
    <xf numFmtId="0" fontId="4" fillId="24" borderId="35" xfId="0" applyNumberFormat="1" applyFont="1" applyFill="1" applyBorder="1" applyAlignment="1">
      <alignment horizontal="left" vertical="center" wrapText="1"/>
    </xf>
    <xf numFmtId="0" fontId="4" fillId="24" borderId="15" xfId="0" applyNumberFormat="1" applyFont="1" applyFill="1" applyBorder="1" applyAlignment="1">
      <alignment horizontal="left" vertical="center" wrapText="1"/>
    </xf>
    <xf numFmtId="0" fontId="6" fillId="24" borderId="34" xfId="0" applyNumberFormat="1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horizontal="center" vertical="center" wrapText="1"/>
    </xf>
    <xf numFmtId="0" fontId="4" fillId="25" borderId="36" xfId="0" applyNumberFormat="1" applyFont="1" applyFill="1" applyBorder="1" applyAlignment="1">
      <alignment horizontal="left" vertical="top" wrapText="1"/>
    </xf>
    <xf numFmtId="0" fontId="4" fillId="25" borderId="37" xfId="0" applyNumberFormat="1" applyFont="1" applyFill="1" applyBorder="1" applyAlignment="1">
      <alignment horizontal="left" vertical="top" wrapText="1"/>
    </xf>
    <xf numFmtId="0" fontId="4" fillId="25" borderId="38" xfId="0" applyNumberFormat="1" applyFont="1" applyFill="1" applyBorder="1" applyAlignment="1">
      <alignment horizontal="left" vertical="top" wrapText="1"/>
    </xf>
    <xf numFmtId="0" fontId="6" fillId="25" borderId="36" xfId="0" applyNumberFormat="1" applyFont="1" applyFill="1" applyBorder="1" applyAlignment="1">
      <alignment horizontal="left" vertical="top" wrapText="1"/>
    </xf>
    <xf numFmtId="0" fontId="6" fillId="25" borderId="37" xfId="0" applyNumberFormat="1" applyFont="1" applyFill="1" applyBorder="1" applyAlignment="1">
      <alignment horizontal="left" vertical="top" wrapText="1"/>
    </xf>
    <xf numFmtId="0" fontId="6" fillId="25" borderId="38" xfId="0" applyNumberFormat="1" applyFont="1" applyFill="1" applyBorder="1" applyAlignment="1">
      <alignment horizontal="left" vertical="top" wrapText="1"/>
    </xf>
    <xf numFmtId="0" fontId="4" fillId="24" borderId="39" xfId="0" applyNumberFormat="1" applyFont="1" applyFill="1" applyBorder="1" applyAlignment="1">
      <alignment horizontal="left" vertical="top" wrapText="1"/>
    </xf>
    <xf numFmtId="0" fontId="4" fillId="24" borderId="40" xfId="0" applyNumberFormat="1" applyFont="1" applyFill="1" applyBorder="1" applyAlignment="1">
      <alignment horizontal="left" vertical="top" wrapText="1"/>
    </xf>
    <xf numFmtId="0" fontId="4" fillId="24" borderId="41" xfId="0" applyNumberFormat="1" applyFont="1" applyFill="1" applyBorder="1" applyAlignment="1">
      <alignment horizontal="left" vertical="top" wrapText="1"/>
    </xf>
    <xf numFmtId="0" fontId="4" fillId="25" borderId="39" xfId="0" applyNumberFormat="1" applyFont="1" applyFill="1" applyBorder="1" applyAlignment="1">
      <alignment horizontal="left" vertical="top" wrapText="1"/>
    </xf>
    <xf numFmtId="0" fontId="4" fillId="25" borderId="40" xfId="0" applyNumberFormat="1" applyFont="1" applyFill="1" applyBorder="1" applyAlignment="1">
      <alignment horizontal="left" vertical="top" wrapText="1"/>
    </xf>
    <xf numFmtId="0" fontId="4" fillId="25" borderId="41" xfId="0" applyNumberFormat="1" applyFont="1" applyFill="1" applyBorder="1" applyAlignment="1">
      <alignment horizontal="left" vertical="top" wrapText="1"/>
    </xf>
    <xf numFmtId="0" fontId="6" fillId="25" borderId="42" xfId="0" applyNumberFormat="1" applyFont="1" applyFill="1" applyBorder="1" applyAlignment="1">
      <alignment horizontal="center" vertical="top" wrapText="1"/>
    </xf>
    <xf numFmtId="0" fontId="6" fillId="25" borderId="43" xfId="0" applyNumberFormat="1" applyFont="1" applyFill="1" applyBorder="1" applyAlignment="1">
      <alignment horizontal="center" vertical="top" wrapText="1"/>
    </xf>
    <xf numFmtId="0" fontId="4" fillId="25" borderId="43" xfId="0" applyNumberFormat="1" applyFont="1" applyFill="1" applyBorder="1" applyAlignment="1">
      <alignment horizontal="center" vertical="top" wrapText="1"/>
    </xf>
    <xf numFmtId="4" fontId="4" fillId="25" borderId="20" xfId="0" applyNumberFormat="1" applyFont="1" applyFill="1" applyBorder="1" applyAlignment="1">
      <alignment horizontal="right" vertical="top" wrapText="1"/>
    </xf>
    <xf numFmtId="4" fontId="4" fillId="25" borderId="11" xfId="0" applyNumberFormat="1" applyFont="1" applyFill="1" applyBorder="1" applyAlignment="1">
      <alignment horizontal="right" vertical="top" wrapText="1"/>
    </xf>
    <xf numFmtId="4" fontId="6" fillId="25" borderId="20" xfId="0" applyNumberFormat="1" applyFont="1" applyFill="1" applyBorder="1" applyAlignment="1">
      <alignment horizontal="right" vertical="top" wrapText="1"/>
    </xf>
    <xf numFmtId="4" fontId="6" fillId="25" borderId="11" xfId="0" applyNumberFormat="1" applyFont="1" applyFill="1" applyBorder="1" applyAlignment="1">
      <alignment horizontal="right" vertical="top" wrapText="1"/>
    </xf>
    <xf numFmtId="4" fontId="4" fillId="24" borderId="20" xfId="0" applyNumberFormat="1" applyFont="1" applyFill="1" applyBorder="1" applyAlignment="1">
      <alignment horizontal="right" vertical="top" wrapText="1"/>
    </xf>
    <xf numFmtId="4" fontId="4" fillId="24" borderId="11" xfId="0" applyNumberFormat="1" applyFont="1" applyFill="1" applyBorder="1" applyAlignment="1">
      <alignment horizontal="right" vertical="top" wrapText="1"/>
    </xf>
    <xf numFmtId="0" fontId="4" fillId="24" borderId="44" xfId="0" applyNumberFormat="1" applyFont="1" applyFill="1" applyBorder="1" applyAlignment="1">
      <alignment horizontal="center" vertical="top" wrapText="1"/>
    </xf>
    <xf numFmtId="0" fontId="4" fillId="24" borderId="43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4" fontId="4" fillId="24" borderId="20" xfId="0" applyNumberFormat="1" applyFont="1" applyFill="1" applyBorder="1" applyAlignment="1">
      <alignment horizontal="center" vertical="top" wrapText="1"/>
    </xf>
    <xf numFmtId="4" fontId="4" fillId="24" borderId="11" xfId="0" applyNumberFormat="1" applyFont="1" applyFill="1" applyBorder="1" applyAlignment="1">
      <alignment horizontal="center" vertical="top" wrapText="1"/>
    </xf>
    <xf numFmtId="4" fontId="4" fillId="25" borderId="20" xfId="0" applyNumberFormat="1" applyFont="1" applyFill="1" applyBorder="1" applyAlignment="1">
      <alignment horizontal="center" vertical="top" wrapText="1"/>
    </xf>
    <xf numFmtId="4" fontId="4" fillId="25" borderId="11" xfId="0" applyNumberFormat="1" applyFont="1" applyFill="1" applyBorder="1" applyAlignment="1">
      <alignment horizontal="center" vertical="top" wrapText="1"/>
    </xf>
    <xf numFmtId="4" fontId="6" fillId="25" borderId="20" xfId="0" applyNumberFormat="1" applyFont="1" applyFill="1" applyBorder="1" applyAlignment="1">
      <alignment horizontal="center" vertical="top" wrapText="1"/>
    </xf>
    <xf numFmtId="4" fontId="6" fillId="25" borderId="11" xfId="0" applyNumberFormat="1" applyFont="1" applyFill="1" applyBorder="1" applyAlignment="1">
      <alignment horizontal="center" vertical="top" wrapText="1"/>
    </xf>
    <xf numFmtId="0" fontId="6" fillId="25" borderId="39" xfId="0" applyNumberFormat="1" applyFont="1" applyFill="1" applyBorder="1" applyAlignment="1">
      <alignment horizontal="left" vertical="top" wrapText="1"/>
    </xf>
    <xf numFmtId="0" fontId="6" fillId="25" borderId="40" xfId="0" applyNumberFormat="1" applyFont="1" applyFill="1" applyBorder="1" applyAlignment="1">
      <alignment horizontal="left" vertical="top" wrapText="1"/>
    </xf>
    <xf numFmtId="0" fontId="6" fillId="25" borderId="41" xfId="0" applyNumberFormat="1" applyFont="1" applyFill="1" applyBorder="1" applyAlignment="1">
      <alignment horizontal="left" vertical="top" wrapText="1"/>
    </xf>
    <xf numFmtId="4" fontId="6" fillId="24" borderId="20" xfId="0" applyNumberFormat="1" applyFont="1" applyFill="1" applyBorder="1" applyAlignment="1">
      <alignment horizontal="right" vertical="top" wrapText="1"/>
    </xf>
    <xf numFmtId="4" fontId="6" fillId="24" borderId="11" xfId="0" applyNumberFormat="1" applyFont="1" applyFill="1" applyBorder="1" applyAlignment="1">
      <alignment horizontal="right" vertical="top" wrapText="1"/>
    </xf>
    <xf numFmtId="0" fontId="6" fillId="25" borderId="45" xfId="0" applyNumberFormat="1" applyFont="1" applyFill="1" applyBorder="1" applyAlignment="1">
      <alignment horizontal="center" vertical="top" wrapText="1"/>
    </xf>
    <xf numFmtId="0" fontId="4" fillId="25" borderId="46" xfId="0" applyNumberFormat="1" applyFont="1" applyFill="1" applyBorder="1" applyAlignment="1">
      <alignment horizontal="center" vertical="top" wrapText="1"/>
    </xf>
    <xf numFmtId="0" fontId="4" fillId="25" borderId="35" xfId="0" applyNumberFormat="1" applyFont="1" applyFill="1" applyBorder="1" applyAlignment="1">
      <alignment horizontal="center" vertical="top" wrapText="1"/>
    </xf>
    <xf numFmtId="0" fontId="6" fillId="25" borderId="46" xfId="0" applyNumberFormat="1" applyFont="1" applyFill="1" applyBorder="1" applyAlignment="1">
      <alignment horizontal="center" vertical="top" wrapText="1"/>
    </xf>
    <xf numFmtId="0" fontId="6" fillId="25" borderId="35" xfId="0" applyNumberFormat="1" applyFont="1" applyFill="1" applyBorder="1" applyAlignment="1">
      <alignment horizontal="center" vertical="top" wrapText="1"/>
    </xf>
    <xf numFmtId="0" fontId="6" fillId="25" borderId="34" xfId="0" applyNumberFormat="1" applyFont="1" applyFill="1" applyBorder="1" applyAlignment="1">
      <alignment horizontal="center" vertical="center" wrapText="1"/>
    </xf>
    <xf numFmtId="0" fontId="6" fillId="24" borderId="44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4" fontId="6" fillId="25" borderId="47" xfId="0" applyNumberFormat="1" applyFont="1" applyFill="1" applyBorder="1" applyAlignment="1">
      <alignment horizontal="right" vertical="top" wrapText="1"/>
    </xf>
    <xf numFmtId="4" fontId="6" fillId="25" borderId="48" xfId="0" applyNumberFormat="1" applyFont="1" applyFill="1" applyBorder="1" applyAlignment="1">
      <alignment horizontal="right" vertical="top" wrapText="1"/>
    </xf>
    <xf numFmtId="0" fontId="4" fillId="0" borderId="39" xfId="0" applyNumberFormat="1" applyFont="1" applyFill="1" applyBorder="1" applyAlignment="1">
      <alignment horizontal="left" vertical="top" wrapText="1"/>
    </xf>
    <xf numFmtId="0" fontId="4" fillId="0" borderId="40" xfId="0" applyNumberFormat="1" applyFont="1" applyFill="1" applyBorder="1" applyAlignment="1">
      <alignment horizontal="left" vertical="top" wrapText="1"/>
    </xf>
    <xf numFmtId="0" fontId="4" fillId="0" borderId="41" xfId="0" applyNumberFormat="1" applyFont="1" applyFill="1" applyBorder="1" applyAlignment="1">
      <alignment horizontal="left" vertical="top" wrapText="1"/>
    </xf>
    <xf numFmtId="0" fontId="6" fillId="0" borderId="39" xfId="0" applyNumberFormat="1" applyFont="1" applyFill="1" applyBorder="1" applyAlignment="1">
      <alignment horizontal="left" vertical="top" wrapText="1"/>
    </xf>
    <xf numFmtId="0" fontId="6" fillId="0" borderId="40" xfId="0" applyNumberFormat="1" applyFont="1" applyFill="1" applyBorder="1" applyAlignment="1">
      <alignment horizontal="left" vertical="top" wrapText="1"/>
    </xf>
    <xf numFmtId="0" fontId="6" fillId="0" borderId="41" xfId="0" applyNumberFormat="1" applyFont="1" applyFill="1" applyBorder="1" applyAlignment="1">
      <alignment horizontal="left" vertical="top" wrapText="1"/>
    </xf>
    <xf numFmtId="0" fontId="4" fillId="25" borderId="0" xfId="0" applyNumberFormat="1" applyFont="1" applyFill="1" applyAlignment="1">
      <alignment horizontal="center" vertical="center" wrapText="1"/>
    </xf>
    <xf numFmtId="0" fontId="4" fillId="25" borderId="49" xfId="0" applyNumberFormat="1" applyFont="1" applyFill="1" applyBorder="1" applyAlignment="1">
      <alignment horizontal="center" vertical="top" wrapText="1"/>
    </xf>
    <xf numFmtId="0" fontId="4" fillId="25" borderId="50" xfId="0" applyNumberFormat="1" applyFont="1" applyFill="1" applyBorder="1" applyAlignment="1">
      <alignment horizontal="center" vertical="top" wrapText="1"/>
    </xf>
    <xf numFmtId="0" fontId="6" fillId="25" borderId="51" xfId="0" applyNumberFormat="1" applyFont="1" applyFill="1" applyBorder="1" applyAlignment="1">
      <alignment horizontal="center" vertical="top" wrapText="1"/>
    </xf>
    <xf numFmtId="0" fontId="6" fillId="25" borderId="52" xfId="0" applyNumberFormat="1" applyFont="1" applyFill="1" applyBorder="1" applyAlignment="1">
      <alignment horizontal="center" vertical="top" wrapText="1"/>
    </xf>
    <xf numFmtId="0" fontId="6" fillId="25" borderId="53" xfId="0" applyNumberFormat="1" applyFont="1" applyFill="1" applyBorder="1" applyAlignment="1">
      <alignment horizontal="left" vertical="center" wrapText="1"/>
    </xf>
    <xf numFmtId="0" fontId="6" fillId="25" borderId="35" xfId="0" applyNumberFormat="1" applyFont="1" applyFill="1" applyBorder="1" applyAlignment="1">
      <alignment horizontal="left" vertical="center" wrapText="1"/>
    </xf>
    <xf numFmtId="0" fontId="6" fillId="25" borderId="54" xfId="0" applyNumberFormat="1" applyFont="1" applyFill="1" applyBorder="1" applyAlignment="1">
      <alignment horizontal="left" vertical="center" wrapText="1"/>
    </xf>
    <xf numFmtId="0" fontId="6" fillId="25" borderId="55" xfId="0" applyNumberFormat="1" applyFont="1" applyFill="1" applyBorder="1" applyAlignment="1">
      <alignment horizontal="left" vertical="top" wrapText="1"/>
    </xf>
    <xf numFmtId="0" fontId="6" fillId="25" borderId="56" xfId="0" applyNumberFormat="1" applyFont="1" applyFill="1" applyBorder="1" applyAlignment="1">
      <alignment horizontal="left" vertical="top" wrapText="1"/>
    </xf>
    <xf numFmtId="0" fontId="6" fillId="25" borderId="57" xfId="0" applyNumberFormat="1" applyFont="1" applyFill="1" applyBorder="1" applyAlignment="1">
      <alignment horizontal="left" vertical="top" wrapText="1"/>
    </xf>
    <xf numFmtId="0" fontId="4" fillId="24" borderId="53" xfId="0" applyNumberFormat="1" applyFont="1" applyFill="1" applyBorder="1" applyAlignment="1">
      <alignment horizontal="left" vertical="center" wrapText="1"/>
    </xf>
    <xf numFmtId="0" fontId="4" fillId="24" borderId="54" xfId="0" applyNumberFormat="1" applyFont="1" applyFill="1" applyBorder="1" applyAlignment="1">
      <alignment horizontal="left" vertical="center" wrapText="1"/>
    </xf>
    <xf numFmtId="0" fontId="4" fillId="2" borderId="53" xfId="0" applyNumberFormat="1" applyFont="1" applyFill="1" applyBorder="1" applyAlignment="1">
      <alignment horizontal="left" vertical="center" wrapText="1"/>
    </xf>
    <xf numFmtId="0" fontId="4" fillId="2" borderId="35" xfId="0" applyNumberFormat="1" applyFont="1" applyFill="1" applyBorder="1" applyAlignment="1">
      <alignment horizontal="left" vertical="center" wrapText="1"/>
    </xf>
    <xf numFmtId="0" fontId="4" fillId="2" borderId="54" xfId="0" applyNumberFormat="1" applyFont="1" applyFill="1" applyBorder="1" applyAlignment="1">
      <alignment horizontal="left" vertical="center" wrapText="1"/>
    </xf>
    <xf numFmtId="0" fontId="6" fillId="25" borderId="58" xfId="0" applyNumberFormat="1" applyFont="1" applyFill="1" applyBorder="1" applyAlignment="1">
      <alignment horizontal="left" vertical="center" wrapText="1"/>
    </xf>
    <xf numFmtId="0" fontId="6" fillId="25" borderId="59" xfId="0" applyNumberFormat="1" applyFont="1" applyFill="1" applyBorder="1" applyAlignment="1">
      <alignment horizontal="left" vertical="center" wrapText="1"/>
    </xf>
    <xf numFmtId="0" fontId="6" fillId="25" borderId="60" xfId="0" applyNumberFormat="1" applyFont="1" applyFill="1" applyBorder="1" applyAlignment="1">
      <alignment horizontal="left" vertical="center" wrapText="1"/>
    </xf>
    <xf numFmtId="0" fontId="6" fillId="25" borderId="34" xfId="0" applyNumberFormat="1" applyFont="1" applyFill="1" applyBorder="1" applyAlignment="1">
      <alignment horizontal="left" vertical="center" wrapText="1"/>
    </xf>
    <xf numFmtId="0" fontId="6" fillId="25" borderId="15" xfId="0" applyNumberFormat="1" applyFont="1" applyFill="1" applyBorder="1" applyAlignment="1">
      <alignment horizontal="left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25" borderId="10" xfId="0" applyNumberFormat="1" applyFont="1" applyBorder="1" applyAlignment="1">
      <alignment horizontal="center" vertical="top" wrapText="1"/>
    </xf>
    <xf numFmtId="4" fontId="4" fillId="25" borderId="10" xfId="0" applyNumberFormat="1" applyFont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5" borderId="10" xfId="0" applyNumberFormat="1" applyFont="1" applyFill="1" applyBorder="1" applyAlignment="1">
      <alignment horizontal="left" vertical="center" wrapText="1"/>
    </xf>
    <xf numFmtId="0" fontId="4" fillId="25" borderId="10" xfId="0" applyNumberFormat="1" applyFont="1" applyBorder="1" applyAlignment="1">
      <alignment horizontal="left" vertical="top" wrapText="1"/>
    </xf>
    <xf numFmtId="0" fontId="4" fillId="25" borderId="10" xfId="0" applyNumberFormat="1" applyFont="1" applyBorder="1" applyAlignment="1">
      <alignment horizontal="center" vertical="top" wrapText="1"/>
    </xf>
    <xf numFmtId="0" fontId="6" fillId="25" borderId="10" xfId="0" applyNumberFormat="1" applyFont="1" applyBorder="1" applyAlignment="1">
      <alignment horizontal="left" vertical="top" wrapText="1"/>
    </xf>
    <xf numFmtId="0" fontId="6" fillId="25" borderId="10" xfId="0" applyNumberFormat="1" applyFont="1" applyBorder="1" applyAlignment="1">
      <alignment horizontal="center" vertical="top" wrapText="1"/>
    </xf>
    <xf numFmtId="0" fontId="6" fillId="25" borderId="10" xfId="0" applyNumberFormat="1" applyFont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0" fontId="4" fillId="25" borderId="10" xfId="0" applyNumberFormat="1" applyFont="1" applyBorder="1" applyAlignment="1">
      <alignment horizontal="left" vertical="top" wrapText="1"/>
    </xf>
    <xf numFmtId="0" fontId="4" fillId="25" borderId="10" xfId="0" applyNumberFormat="1" applyFont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4" fontId="4" fillId="25" borderId="10" xfId="0" applyNumberFormat="1" applyFont="1" applyFill="1" applyBorder="1" applyAlignment="1">
      <alignment horizontal="right" vertical="top" wrapText="1"/>
    </xf>
    <xf numFmtId="0" fontId="4" fillId="24" borderId="10" xfId="0" applyNumberFormat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25" borderId="10" xfId="0" applyNumberFormat="1" applyFont="1" applyFill="1" applyBorder="1" applyAlignment="1">
      <alignment horizontal="right" vertical="top" wrapText="1"/>
    </xf>
    <xf numFmtId="4" fontId="6" fillId="25" borderId="10" xfId="0" applyNumberFormat="1" applyFont="1" applyFill="1" applyBorder="1" applyAlignment="1">
      <alignment horizontal="right" vertical="top" wrapText="1"/>
    </xf>
    <xf numFmtId="4" fontId="6" fillId="25" borderId="10" xfId="0" applyNumberFormat="1" applyFont="1" applyFill="1" applyBorder="1" applyAlignment="1">
      <alignment horizontal="right" vertical="top" wrapText="1"/>
    </xf>
    <xf numFmtId="0" fontId="4" fillId="25" borderId="10" xfId="0" applyNumberFormat="1" applyFont="1" applyFill="1" applyBorder="1" applyAlignment="1">
      <alignment horizontal="center" vertical="top" wrapText="1"/>
    </xf>
    <xf numFmtId="0" fontId="4" fillId="25" borderId="10" xfId="0" applyNumberFormat="1" applyFont="1" applyFill="1" applyBorder="1" applyAlignment="1">
      <alignment vertical="top" wrapText="1"/>
    </xf>
    <xf numFmtId="4" fontId="6" fillId="25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4">
      <selection activeCell="A71" sqref="A71:E71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4.710937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67" t="s">
        <v>187</v>
      </c>
      <c r="E1" s="67"/>
      <c r="F1" s="67"/>
      <c r="G1" s="8"/>
      <c r="H1" s="8"/>
      <c r="I1" s="8"/>
      <c r="J1" s="8"/>
      <c r="K1" s="8"/>
    </row>
    <row r="2" spans="1:11" s="2" customFormat="1" ht="15.75" customHeight="1">
      <c r="A2"/>
      <c r="B2"/>
      <c r="C2"/>
      <c r="D2" s="67" t="s">
        <v>164</v>
      </c>
      <c r="E2" s="67"/>
      <c r="F2" s="67"/>
      <c r="G2" s="67"/>
      <c r="H2" s="67"/>
      <c r="I2" s="8"/>
      <c r="J2" s="8"/>
      <c r="K2" s="8"/>
    </row>
    <row r="3" spans="1:11" s="2" customFormat="1" ht="15" customHeight="1">
      <c r="A3"/>
      <c r="B3"/>
      <c r="C3"/>
      <c r="D3" s="67" t="s">
        <v>188</v>
      </c>
      <c r="E3" s="67"/>
      <c r="F3" s="67"/>
      <c r="G3" s="67"/>
      <c r="H3" s="67"/>
      <c r="I3" s="67"/>
      <c r="J3" s="67"/>
      <c r="K3" s="67"/>
    </row>
    <row r="4" spans="1:11" s="2" customFormat="1" ht="15.75" customHeight="1">
      <c r="A4"/>
      <c r="B4"/>
      <c r="C4"/>
      <c r="D4" s="67"/>
      <c r="E4" s="67"/>
      <c r="F4" s="67"/>
      <c r="G4" s="67"/>
      <c r="H4" s="67"/>
      <c r="I4" s="8"/>
      <c r="J4" s="8"/>
      <c r="K4" s="8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66" t="s">
        <v>267</v>
      </c>
      <c r="B7" s="66"/>
      <c r="C7" s="66"/>
      <c r="D7" s="66"/>
      <c r="E7" s="66"/>
      <c r="F7" s="66"/>
      <c r="G7" s="66"/>
      <c r="H7" s="66"/>
      <c r="I7" s="66"/>
      <c r="J7" s="66"/>
      <c r="K7" s="9"/>
    </row>
    <row r="8" spans="1:11" s="2" customFormat="1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1"/>
    </row>
    <row r="9" spans="1:11" s="2" customFormat="1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1"/>
    </row>
    <row r="10" spans="1:11" s="2" customFormat="1" ht="13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1"/>
    </row>
    <row r="11" spans="6:10" s="2" customFormat="1" ht="13.5" customHeight="1">
      <c r="F11" s="68" t="s">
        <v>0</v>
      </c>
      <c r="G11" s="68"/>
      <c r="H11" s="68"/>
      <c r="I11" s="68"/>
      <c r="J11" s="68"/>
    </row>
    <row r="12" spans="1:11" s="2" customFormat="1" ht="24.75" customHeight="1">
      <c r="A12" s="78" t="s">
        <v>1</v>
      </c>
      <c r="B12" s="78"/>
      <c r="C12" s="78"/>
      <c r="D12" s="78"/>
      <c r="E12" s="78"/>
      <c r="F12" s="78" t="s">
        <v>158</v>
      </c>
      <c r="G12" s="78" t="s">
        <v>159</v>
      </c>
      <c r="H12" s="78"/>
      <c r="I12" s="78" t="s">
        <v>157</v>
      </c>
      <c r="J12" s="78"/>
      <c r="K12" s="170" t="s">
        <v>157</v>
      </c>
    </row>
    <row r="13" spans="1:11" s="2" customFormat="1" ht="13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170"/>
    </row>
    <row r="14" spans="1:11" s="2" customFormat="1" ht="29.25" customHeight="1">
      <c r="A14" s="171" t="s">
        <v>133</v>
      </c>
      <c r="B14" s="171"/>
      <c r="C14" s="171"/>
      <c r="D14" s="171"/>
      <c r="E14" s="171"/>
      <c r="F14" s="166" t="s">
        <v>268</v>
      </c>
      <c r="G14" s="130"/>
      <c r="H14" s="130"/>
      <c r="I14" s="57"/>
      <c r="J14" s="57"/>
      <c r="K14" s="167">
        <f>K15+K18</f>
        <v>74.3</v>
      </c>
    </row>
    <row r="15" spans="1:11" s="2" customFormat="1" ht="47.25" customHeight="1">
      <c r="A15" s="172" t="s">
        <v>259</v>
      </c>
      <c r="B15" s="172"/>
      <c r="C15" s="172"/>
      <c r="D15" s="172"/>
      <c r="E15" s="172"/>
      <c r="F15" s="162" t="s">
        <v>269</v>
      </c>
      <c r="G15" s="160"/>
      <c r="H15" s="160"/>
      <c r="I15" s="161"/>
      <c r="J15" s="161"/>
      <c r="K15" s="163">
        <f>K16</f>
        <v>54</v>
      </c>
    </row>
    <row r="16" spans="1:11" s="2" customFormat="1" ht="45.75" customHeight="1">
      <c r="A16" s="173" t="s">
        <v>254</v>
      </c>
      <c r="B16" s="173"/>
      <c r="C16" s="173"/>
      <c r="D16" s="173"/>
      <c r="E16" s="173"/>
      <c r="F16" s="174" t="s">
        <v>193</v>
      </c>
      <c r="G16" s="160"/>
      <c r="H16" s="160"/>
      <c r="I16" s="161"/>
      <c r="J16" s="161"/>
      <c r="K16" s="163">
        <f>K17</f>
        <v>54</v>
      </c>
    </row>
    <row r="17" spans="1:13" s="2" customFormat="1" ht="58.5" customHeight="1">
      <c r="A17" s="175" t="s">
        <v>229</v>
      </c>
      <c r="B17" s="175"/>
      <c r="C17" s="175"/>
      <c r="D17" s="175"/>
      <c r="E17" s="175"/>
      <c r="F17" s="176" t="s">
        <v>193</v>
      </c>
      <c r="G17" s="177" t="s">
        <v>194</v>
      </c>
      <c r="H17" s="177"/>
      <c r="I17" s="178">
        <f>10449200</f>
        <v>10449200</v>
      </c>
      <c r="J17" s="178"/>
      <c r="K17" s="164">
        <v>54</v>
      </c>
      <c r="L17" s="59"/>
      <c r="M17" s="60"/>
    </row>
    <row r="18" spans="1:13" s="2" customFormat="1" ht="46.5" customHeight="1">
      <c r="A18" s="179" t="s">
        <v>260</v>
      </c>
      <c r="B18" s="179"/>
      <c r="C18" s="179"/>
      <c r="D18" s="179"/>
      <c r="E18" s="179"/>
      <c r="F18" s="174" t="s">
        <v>270</v>
      </c>
      <c r="G18" s="180"/>
      <c r="H18" s="180"/>
      <c r="I18" s="181"/>
      <c r="J18" s="181"/>
      <c r="K18" s="165">
        <f>K19</f>
        <v>20.3</v>
      </c>
      <c r="L18" s="59"/>
      <c r="M18" s="60"/>
    </row>
    <row r="19" spans="1:13" s="2" customFormat="1" ht="39" customHeight="1">
      <c r="A19" s="173" t="s">
        <v>255</v>
      </c>
      <c r="B19" s="173"/>
      <c r="C19" s="173"/>
      <c r="D19" s="173"/>
      <c r="E19" s="173"/>
      <c r="F19" s="174" t="s">
        <v>195</v>
      </c>
      <c r="G19" s="180"/>
      <c r="H19" s="180"/>
      <c r="I19" s="181"/>
      <c r="J19" s="181"/>
      <c r="K19" s="165">
        <f>K20</f>
        <v>20.3</v>
      </c>
      <c r="L19" s="59"/>
      <c r="M19" s="60"/>
    </row>
    <row r="20" spans="1:13" s="2" customFormat="1" ht="58.5" customHeight="1">
      <c r="A20" s="175" t="s">
        <v>230</v>
      </c>
      <c r="B20" s="175"/>
      <c r="C20" s="175"/>
      <c r="D20" s="175"/>
      <c r="E20" s="175"/>
      <c r="F20" s="176" t="s">
        <v>195</v>
      </c>
      <c r="G20" s="177" t="s">
        <v>194</v>
      </c>
      <c r="H20" s="177"/>
      <c r="I20" s="182">
        <f>1216200</f>
        <v>1216200</v>
      </c>
      <c r="J20" s="182"/>
      <c r="K20" s="164">
        <v>20.3</v>
      </c>
      <c r="L20" s="59"/>
      <c r="M20" s="60"/>
    </row>
    <row r="21" spans="1:13" s="2" customFormat="1" ht="39.75" customHeight="1">
      <c r="A21" s="183" t="s">
        <v>261</v>
      </c>
      <c r="B21" s="183"/>
      <c r="C21" s="183"/>
      <c r="D21" s="183"/>
      <c r="E21" s="183"/>
      <c r="F21" s="197" t="s">
        <v>271</v>
      </c>
      <c r="G21" s="185"/>
      <c r="H21" s="185"/>
      <c r="I21" s="181"/>
      <c r="J21" s="181"/>
      <c r="K21" s="168">
        <f>K22</f>
        <v>7638.5</v>
      </c>
      <c r="L21" s="59"/>
      <c r="M21" s="60"/>
    </row>
    <row r="22" spans="1:13" s="2" customFormat="1" ht="42" customHeight="1">
      <c r="A22" s="186" t="s">
        <v>262</v>
      </c>
      <c r="B22" s="186"/>
      <c r="C22" s="186"/>
      <c r="D22" s="186"/>
      <c r="E22" s="186"/>
      <c r="F22" s="187" t="s">
        <v>272</v>
      </c>
      <c r="G22" s="188"/>
      <c r="H22" s="188"/>
      <c r="I22" s="189"/>
      <c r="J22" s="189"/>
      <c r="K22" s="169">
        <f>K23</f>
        <v>7638.5</v>
      </c>
      <c r="L22" s="59"/>
      <c r="M22" s="60"/>
    </row>
    <row r="23" spans="1:13" s="2" customFormat="1" ht="39" customHeight="1">
      <c r="A23" s="173" t="s">
        <v>256</v>
      </c>
      <c r="B23" s="173"/>
      <c r="C23" s="173"/>
      <c r="D23" s="173"/>
      <c r="E23" s="173"/>
      <c r="F23" s="174" t="s">
        <v>196</v>
      </c>
      <c r="G23" s="180"/>
      <c r="H23" s="180"/>
      <c r="I23" s="190"/>
      <c r="J23" s="190"/>
      <c r="K23" s="165">
        <f>K24</f>
        <v>7638.5</v>
      </c>
      <c r="L23" s="59"/>
      <c r="M23" s="60"/>
    </row>
    <row r="24" spans="1:13" s="2" customFormat="1" ht="38.25" customHeight="1">
      <c r="A24" s="175" t="s">
        <v>231</v>
      </c>
      <c r="B24" s="175"/>
      <c r="C24" s="175"/>
      <c r="D24" s="175"/>
      <c r="E24" s="175"/>
      <c r="F24" s="176" t="s">
        <v>196</v>
      </c>
      <c r="G24" s="177" t="s">
        <v>138</v>
      </c>
      <c r="H24" s="177"/>
      <c r="I24" s="191">
        <f>1216200</f>
        <v>1216200</v>
      </c>
      <c r="J24" s="191"/>
      <c r="K24" s="164">
        <v>7638.5</v>
      </c>
      <c r="L24" s="59"/>
      <c r="M24" s="60"/>
    </row>
    <row r="25" spans="1:13" s="2" customFormat="1" ht="47.25" customHeight="1">
      <c r="A25" s="183" t="s">
        <v>263</v>
      </c>
      <c r="B25" s="183"/>
      <c r="C25" s="183"/>
      <c r="D25" s="183"/>
      <c r="E25" s="183"/>
      <c r="F25" s="184">
        <v>11</v>
      </c>
      <c r="G25" s="185"/>
      <c r="H25" s="185"/>
      <c r="I25" s="181"/>
      <c r="J25" s="181"/>
      <c r="K25" s="168">
        <f>K26</f>
        <v>99.9</v>
      </c>
      <c r="L25" s="59"/>
      <c r="M25" s="60"/>
    </row>
    <row r="26" spans="1:13" s="2" customFormat="1" ht="47.25" customHeight="1">
      <c r="A26" s="186" t="s">
        <v>264</v>
      </c>
      <c r="B26" s="186"/>
      <c r="C26" s="186"/>
      <c r="D26" s="186"/>
      <c r="E26" s="186"/>
      <c r="F26" s="187" t="s">
        <v>273</v>
      </c>
      <c r="G26" s="188"/>
      <c r="H26" s="188"/>
      <c r="I26" s="189"/>
      <c r="J26" s="189"/>
      <c r="K26" s="169">
        <f>K27</f>
        <v>99.9</v>
      </c>
      <c r="L26" s="59"/>
      <c r="M26" s="60"/>
    </row>
    <row r="27" spans="1:13" s="2" customFormat="1" ht="25.5" customHeight="1">
      <c r="A27" s="173" t="s">
        <v>257</v>
      </c>
      <c r="B27" s="173"/>
      <c r="C27" s="173"/>
      <c r="D27" s="173"/>
      <c r="E27" s="173"/>
      <c r="F27" s="174" t="s">
        <v>197</v>
      </c>
      <c r="G27" s="180"/>
      <c r="H27" s="180"/>
      <c r="I27" s="190"/>
      <c r="J27" s="190"/>
      <c r="K27" s="165">
        <f>K28</f>
        <v>99.9</v>
      </c>
      <c r="L27" s="59"/>
      <c r="M27" s="60"/>
    </row>
    <row r="28" spans="1:13" s="2" customFormat="1" ht="46.5" customHeight="1">
      <c r="A28" s="175" t="s">
        <v>232</v>
      </c>
      <c r="B28" s="175"/>
      <c r="C28" s="175"/>
      <c r="D28" s="175"/>
      <c r="E28" s="175"/>
      <c r="F28" s="176" t="s">
        <v>197</v>
      </c>
      <c r="G28" s="177" t="s">
        <v>11</v>
      </c>
      <c r="H28" s="177"/>
      <c r="I28" s="182">
        <f>8980300</f>
        <v>8980300</v>
      </c>
      <c r="J28" s="182"/>
      <c r="K28" s="164">
        <v>99.9</v>
      </c>
      <c r="L28" s="59"/>
      <c r="M28" s="60"/>
    </row>
    <row r="29" spans="1:13" s="2" customFormat="1" ht="36" customHeight="1">
      <c r="A29" s="183" t="s">
        <v>265</v>
      </c>
      <c r="B29" s="183"/>
      <c r="C29" s="183"/>
      <c r="D29" s="183"/>
      <c r="E29" s="183"/>
      <c r="F29" s="184">
        <v>14</v>
      </c>
      <c r="G29" s="185"/>
      <c r="H29" s="185"/>
      <c r="I29" s="181"/>
      <c r="J29" s="181"/>
      <c r="K29" s="168">
        <f>K30</f>
        <v>110</v>
      </c>
      <c r="L29" s="59"/>
      <c r="M29" s="60"/>
    </row>
    <row r="30" spans="1:13" s="2" customFormat="1" ht="36" customHeight="1">
      <c r="A30" s="186" t="s">
        <v>266</v>
      </c>
      <c r="B30" s="186"/>
      <c r="C30" s="186"/>
      <c r="D30" s="186"/>
      <c r="E30" s="186"/>
      <c r="F30" s="187" t="s">
        <v>274</v>
      </c>
      <c r="G30" s="188"/>
      <c r="H30" s="188"/>
      <c r="I30" s="189"/>
      <c r="J30" s="189"/>
      <c r="K30" s="169">
        <f>K31</f>
        <v>110</v>
      </c>
      <c r="L30" s="59"/>
      <c r="M30" s="60"/>
    </row>
    <row r="31" spans="1:13" s="2" customFormat="1" ht="30.75" customHeight="1">
      <c r="A31" s="173" t="s">
        <v>258</v>
      </c>
      <c r="B31" s="173"/>
      <c r="C31" s="173"/>
      <c r="D31" s="173"/>
      <c r="E31" s="173"/>
      <c r="F31" s="174" t="s">
        <v>198</v>
      </c>
      <c r="G31" s="180"/>
      <c r="H31" s="180"/>
      <c r="I31" s="190"/>
      <c r="J31" s="190"/>
      <c r="K31" s="165">
        <f>K32</f>
        <v>110</v>
      </c>
      <c r="L31" s="59"/>
      <c r="M31" s="60"/>
    </row>
    <row r="32" spans="1:13" s="2" customFormat="1" ht="46.5" customHeight="1">
      <c r="A32" s="175" t="s">
        <v>233</v>
      </c>
      <c r="B32" s="175"/>
      <c r="C32" s="175"/>
      <c r="D32" s="175"/>
      <c r="E32" s="175"/>
      <c r="F32" s="176" t="s">
        <v>198</v>
      </c>
      <c r="G32" s="177" t="s">
        <v>11</v>
      </c>
      <c r="H32" s="177"/>
      <c r="I32" s="191">
        <f>7994600</f>
        <v>7994600</v>
      </c>
      <c r="J32" s="191"/>
      <c r="K32" s="164">
        <v>110</v>
      </c>
      <c r="L32" s="59"/>
      <c r="M32" s="60"/>
    </row>
    <row r="33" spans="1:13" s="2" customFormat="1" ht="24" customHeight="1">
      <c r="A33" s="183" t="s">
        <v>275</v>
      </c>
      <c r="B33" s="183"/>
      <c r="C33" s="183"/>
      <c r="D33" s="183"/>
      <c r="E33" s="183"/>
      <c r="F33" s="184">
        <v>20</v>
      </c>
      <c r="G33" s="185"/>
      <c r="H33" s="185"/>
      <c r="I33" s="181"/>
      <c r="J33" s="181"/>
      <c r="K33" s="168">
        <f>SUM(K34:K71)</f>
        <v>93713.29999999999</v>
      </c>
      <c r="L33" s="59"/>
      <c r="M33" s="60"/>
    </row>
    <row r="34" spans="1:13" s="2" customFormat="1" ht="46.5" customHeight="1">
      <c r="A34" s="175" t="s">
        <v>234</v>
      </c>
      <c r="B34" s="175"/>
      <c r="C34" s="175"/>
      <c r="D34" s="175"/>
      <c r="E34" s="175"/>
      <c r="F34" s="176" t="s">
        <v>199</v>
      </c>
      <c r="G34" s="177" t="s">
        <v>17</v>
      </c>
      <c r="H34" s="177"/>
      <c r="I34" s="191">
        <f>982700</f>
        <v>982700</v>
      </c>
      <c r="J34" s="191"/>
      <c r="K34" s="164">
        <v>246.8</v>
      </c>
      <c r="L34" s="59"/>
      <c r="M34" s="61"/>
    </row>
    <row r="35" spans="1:13" s="2" customFormat="1" ht="99.75" customHeight="1">
      <c r="A35" s="175" t="s">
        <v>235</v>
      </c>
      <c r="B35" s="175"/>
      <c r="C35" s="175"/>
      <c r="D35" s="175"/>
      <c r="E35" s="175"/>
      <c r="F35" s="176" t="s">
        <v>200</v>
      </c>
      <c r="G35" s="177" t="s">
        <v>11</v>
      </c>
      <c r="H35" s="177"/>
      <c r="I35" s="191">
        <f>3000</f>
        <v>3000</v>
      </c>
      <c r="J35" s="191"/>
      <c r="K35" s="164">
        <v>2</v>
      </c>
      <c r="L35" s="59"/>
      <c r="M35" s="60"/>
    </row>
    <row r="36" spans="1:13" s="2" customFormat="1" ht="65.25" customHeight="1">
      <c r="A36" s="175" t="s">
        <v>104</v>
      </c>
      <c r="B36" s="175"/>
      <c r="C36" s="175"/>
      <c r="D36" s="175"/>
      <c r="E36" s="175"/>
      <c r="F36" s="176" t="s">
        <v>201</v>
      </c>
      <c r="G36" s="177" t="s">
        <v>103</v>
      </c>
      <c r="H36" s="177"/>
      <c r="I36" s="182">
        <f>252700</f>
        <v>252700</v>
      </c>
      <c r="J36" s="182"/>
      <c r="K36" s="164">
        <v>2000</v>
      </c>
      <c r="L36" s="59"/>
      <c r="M36" s="60"/>
    </row>
    <row r="37" spans="1:13" s="2" customFormat="1" ht="54" customHeight="1">
      <c r="A37" s="175" t="s">
        <v>88</v>
      </c>
      <c r="B37" s="175"/>
      <c r="C37" s="175"/>
      <c r="D37" s="175"/>
      <c r="E37" s="175"/>
      <c r="F37" s="176" t="s">
        <v>202</v>
      </c>
      <c r="G37" s="177" t="s">
        <v>11</v>
      </c>
      <c r="H37" s="177"/>
      <c r="I37" s="191">
        <f>252700</f>
        <v>252700</v>
      </c>
      <c r="J37" s="191"/>
      <c r="K37" s="164">
        <v>2299</v>
      </c>
      <c r="L37" s="59"/>
      <c r="M37" s="60"/>
    </row>
    <row r="38" spans="1:13" s="2" customFormat="1" ht="33.75" customHeight="1">
      <c r="A38" s="175" t="s">
        <v>236</v>
      </c>
      <c r="B38" s="175"/>
      <c r="C38" s="175"/>
      <c r="D38" s="175"/>
      <c r="E38" s="175"/>
      <c r="F38" s="176" t="s">
        <v>202</v>
      </c>
      <c r="G38" s="177" t="s">
        <v>152</v>
      </c>
      <c r="H38" s="177"/>
      <c r="I38" s="178">
        <f>23749000</f>
        <v>23749000</v>
      </c>
      <c r="J38" s="178"/>
      <c r="K38" s="164">
        <v>514.5</v>
      </c>
      <c r="L38" s="59"/>
      <c r="M38" s="60"/>
    </row>
    <row r="39" spans="1:13" s="2" customFormat="1" ht="47.25" customHeight="1">
      <c r="A39" s="175" t="s">
        <v>237</v>
      </c>
      <c r="B39" s="175"/>
      <c r="C39" s="175"/>
      <c r="D39" s="175"/>
      <c r="E39" s="175"/>
      <c r="F39" s="176" t="s">
        <v>203</v>
      </c>
      <c r="G39" s="177" t="s">
        <v>11</v>
      </c>
      <c r="H39" s="177"/>
      <c r="I39" s="182">
        <f>4004000</f>
        <v>4004000</v>
      </c>
      <c r="J39" s="182"/>
      <c r="K39" s="164">
        <v>7143</v>
      </c>
      <c r="L39" s="59"/>
      <c r="M39" s="60"/>
    </row>
    <row r="40" spans="1:13" s="2" customFormat="1" ht="63.75" customHeight="1">
      <c r="A40" s="175" t="s">
        <v>56</v>
      </c>
      <c r="B40" s="175"/>
      <c r="C40" s="175"/>
      <c r="D40" s="175"/>
      <c r="E40" s="175"/>
      <c r="F40" s="176" t="s">
        <v>204</v>
      </c>
      <c r="G40" s="177" t="s">
        <v>11</v>
      </c>
      <c r="H40" s="177"/>
      <c r="I40" s="191">
        <f>3053600</f>
        <v>3053600</v>
      </c>
      <c r="J40" s="191"/>
      <c r="K40" s="164">
        <v>96.2</v>
      </c>
      <c r="L40" s="59"/>
      <c r="M40" s="60"/>
    </row>
    <row r="41" spans="1:13" s="2" customFormat="1" ht="62.25" customHeight="1">
      <c r="A41" s="175" t="s">
        <v>59</v>
      </c>
      <c r="B41" s="175"/>
      <c r="C41" s="175"/>
      <c r="D41" s="175"/>
      <c r="E41" s="175"/>
      <c r="F41" s="176" t="s">
        <v>205</v>
      </c>
      <c r="G41" s="177" t="s">
        <v>11</v>
      </c>
      <c r="H41" s="177"/>
      <c r="I41" s="191">
        <f>938500</f>
        <v>938500</v>
      </c>
      <c r="J41" s="191"/>
      <c r="K41" s="164">
        <v>392.5</v>
      </c>
      <c r="L41" s="59"/>
      <c r="M41" s="60"/>
    </row>
    <row r="42" spans="1:13" s="2" customFormat="1" ht="59.25" customHeight="1">
      <c r="A42" s="175" t="s">
        <v>238</v>
      </c>
      <c r="B42" s="175"/>
      <c r="C42" s="175"/>
      <c r="D42" s="175"/>
      <c r="E42" s="175"/>
      <c r="F42" s="176" t="s">
        <v>206</v>
      </c>
      <c r="G42" s="177" t="s">
        <v>11</v>
      </c>
      <c r="H42" s="177"/>
      <c r="I42" s="191">
        <f>11900</f>
        <v>11900</v>
      </c>
      <c r="J42" s="191"/>
      <c r="K42" s="164">
        <v>65.8</v>
      </c>
      <c r="L42" s="59"/>
      <c r="M42" s="60"/>
    </row>
    <row r="43" spans="1:13" s="2" customFormat="1" ht="47.25" customHeight="1">
      <c r="A43" s="175" t="s">
        <v>51</v>
      </c>
      <c r="B43" s="175"/>
      <c r="C43" s="175"/>
      <c r="D43" s="175"/>
      <c r="E43" s="175"/>
      <c r="F43" s="176" t="s">
        <v>207</v>
      </c>
      <c r="G43" s="177" t="s">
        <v>50</v>
      </c>
      <c r="H43" s="177"/>
      <c r="I43" s="182">
        <f>5281000</f>
        <v>5281000</v>
      </c>
      <c r="J43" s="182"/>
      <c r="K43" s="164">
        <v>2115</v>
      </c>
      <c r="L43" s="59"/>
      <c r="M43" s="60"/>
    </row>
    <row r="44" spans="1:13" s="2" customFormat="1" ht="71.25" customHeight="1">
      <c r="A44" s="175" t="s">
        <v>239</v>
      </c>
      <c r="B44" s="175"/>
      <c r="C44" s="175"/>
      <c r="D44" s="175"/>
      <c r="E44" s="175"/>
      <c r="F44" s="176" t="s">
        <v>208</v>
      </c>
      <c r="G44" s="177" t="s">
        <v>11</v>
      </c>
      <c r="H44" s="177"/>
      <c r="I44" s="191">
        <f>4421000</f>
        <v>4421000</v>
      </c>
      <c r="J44" s="191"/>
      <c r="K44" s="164">
        <v>1650.6</v>
      </c>
      <c r="L44" s="59"/>
      <c r="M44" s="60"/>
    </row>
    <row r="45" spans="1:13" s="2" customFormat="1" ht="63" customHeight="1">
      <c r="A45" s="175" t="s">
        <v>240</v>
      </c>
      <c r="B45" s="175"/>
      <c r="C45" s="175"/>
      <c r="D45" s="175"/>
      <c r="E45" s="175"/>
      <c r="F45" s="176" t="s">
        <v>208</v>
      </c>
      <c r="G45" s="177" t="s">
        <v>13</v>
      </c>
      <c r="H45" s="177"/>
      <c r="I45" s="191">
        <f>858900</f>
        <v>858900</v>
      </c>
      <c r="J45" s="191"/>
      <c r="K45" s="164">
        <v>102.8</v>
      </c>
      <c r="L45" s="59"/>
      <c r="M45" s="60"/>
    </row>
    <row r="46" spans="1:13" s="2" customFormat="1" ht="73.5" customHeight="1">
      <c r="A46" s="175" t="s">
        <v>241</v>
      </c>
      <c r="B46" s="175"/>
      <c r="C46" s="175"/>
      <c r="D46" s="175"/>
      <c r="E46" s="175"/>
      <c r="F46" s="176" t="s">
        <v>209</v>
      </c>
      <c r="G46" s="177" t="s">
        <v>11</v>
      </c>
      <c r="H46" s="177"/>
      <c r="I46" s="191">
        <f>1100</f>
        <v>1100</v>
      </c>
      <c r="J46" s="191"/>
      <c r="K46" s="164">
        <v>1000</v>
      </c>
      <c r="L46" s="59"/>
      <c r="M46" s="60"/>
    </row>
    <row r="47" spans="1:13" s="2" customFormat="1" ht="34.5" customHeight="1">
      <c r="A47" s="175" t="s">
        <v>242</v>
      </c>
      <c r="B47" s="175"/>
      <c r="C47" s="175"/>
      <c r="D47" s="175"/>
      <c r="E47" s="175"/>
      <c r="F47" s="176" t="s">
        <v>210</v>
      </c>
      <c r="G47" s="177" t="s">
        <v>155</v>
      </c>
      <c r="H47" s="177"/>
      <c r="I47" s="182">
        <f>14464000</f>
        <v>14464000</v>
      </c>
      <c r="J47" s="182"/>
      <c r="K47" s="164">
        <v>300</v>
      </c>
      <c r="L47" s="59"/>
      <c r="M47" s="60"/>
    </row>
    <row r="48" spans="1:13" s="2" customFormat="1" ht="63" customHeight="1">
      <c r="A48" s="175" t="s">
        <v>243</v>
      </c>
      <c r="B48" s="175"/>
      <c r="C48" s="175"/>
      <c r="D48" s="175"/>
      <c r="E48" s="175"/>
      <c r="F48" s="176" t="s">
        <v>211</v>
      </c>
      <c r="G48" s="177" t="s">
        <v>11</v>
      </c>
      <c r="H48" s="177"/>
      <c r="I48" s="191">
        <f>12001900</f>
        <v>12001900</v>
      </c>
      <c r="J48" s="191"/>
      <c r="K48" s="164">
        <v>50</v>
      </c>
      <c r="L48" s="59"/>
      <c r="M48" s="60"/>
    </row>
    <row r="49" spans="1:13" s="2" customFormat="1" ht="41.25" customHeight="1">
      <c r="A49" s="175" t="s">
        <v>117</v>
      </c>
      <c r="B49" s="175"/>
      <c r="C49" s="175"/>
      <c r="D49" s="175"/>
      <c r="E49" s="175"/>
      <c r="F49" s="176" t="s">
        <v>212</v>
      </c>
      <c r="G49" s="177" t="s">
        <v>11</v>
      </c>
      <c r="H49" s="177"/>
      <c r="I49" s="191">
        <f>2458100</f>
        <v>2458100</v>
      </c>
      <c r="J49" s="191"/>
      <c r="K49" s="164">
        <v>8997.8</v>
      </c>
      <c r="L49" s="59"/>
      <c r="M49" s="60"/>
    </row>
    <row r="50" spans="1:13" s="2" customFormat="1" ht="51" customHeight="1">
      <c r="A50" s="175" t="s">
        <v>148</v>
      </c>
      <c r="B50" s="175"/>
      <c r="C50" s="175"/>
      <c r="D50" s="175"/>
      <c r="E50" s="175"/>
      <c r="F50" s="176" t="s">
        <v>213</v>
      </c>
      <c r="G50" s="177" t="s">
        <v>11</v>
      </c>
      <c r="H50" s="177"/>
      <c r="I50" s="191">
        <f>4000</f>
        <v>4000</v>
      </c>
      <c r="J50" s="191"/>
      <c r="K50" s="164">
        <v>400</v>
      </c>
      <c r="L50" s="59"/>
      <c r="M50" s="60"/>
    </row>
    <row r="51" spans="1:13" s="2" customFormat="1" ht="37.5" customHeight="1">
      <c r="A51" s="175" t="s">
        <v>120</v>
      </c>
      <c r="B51" s="175"/>
      <c r="C51" s="175"/>
      <c r="D51" s="175"/>
      <c r="E51" s="175"/>
      <c r="F51" s="176" t="s">
        <v>214</v>
      </c>
      <c r="G51" s="177" t="s">
        <v>11</v>
      </c>
      <c r="H51" s="177"/>
      <c r="I51" s="192"/>
      <c r="J51" s="192"/>
      <c r="K51" s="164">
        <v>1054.5</v>
      </c>
      <c r="L51" s="59"/>
      <c r="M51" s="60"/>
    </row>
    <row r="52" spans="1:13" s="2" customFormat="1" ht="51" customHeight="1">
      <c r="A52" s="175" t="s">
        <v>123</v>
      </c>
      <c r="B52" s="175"/>
      <c r="C52" s="175"/>
      <c r="D52" s="175"/>
      <c r="E52" s="175"/>
      <c r="F52" s="176" t="s">
        <v>215</v>
      </c>
      <c r="G52" s="177" t="s">
        <v>11</v>
      </c>
      <c r="H52" s="177"/>
      <c r="I52" s="178">
        <f>1103400</f>
        <v>1103400</v>
      </c>
      <c r="J52" s="178"/>
      <c r="K52" s="164">
        <v>777.8</v>
      </c>
      <c r="L52" s="59"/>
      <c r="M52" s="60"/>
    </row>
    <row r="53" spans="1:13" s="2" customFormat="1" ht="52.5" customHeight="1">
      <c r="A53" s="175" t="s">
        <v>126</v>
      </c>
      <c r="B53" s="175"/>
      <c r="C53" s="175"/>
      <c r="D53" s="175"/>
      <c r="E53" s="175"/>
      <c r="F53" s="176" t="s">
        <v>216</v>
      </c>
      <c r="G53" s="177" t="s">
        <v>11</v>
      </c>
      <c r="H53" s="177"/>
      <c r="I53" s="182">
        <f>1103400</f>
        <v>1103400</v>
      </c>
      <c r="J53" s="182"/>
      <c r="K53" s="164">
        <v>7408.5</v>
      </c>
      <c r="L53" s="59"/>
      <c r="M53" s="60"/>
    </row>
    <row r="54" spans="1:13" s="2" customFormat="1" ht="42" customHeight="1">
      <c r="A54" s="175" t="s">
        <v>244</v>
      </c>
      <c r="B54" s="175"/>
      <c r="C54" s="175"/>
      <c r="D54" s="175"/>
      <c r="E54" s="175"/>
      <c r="F54" s="176" t="s">
        <v>217</v>
      </c>
      <c r="G54" s="177" t="s">
        <v>11</v>
      </c>
      <c r="H54" s="177"/>
      <c r="I54" s="191">
        <f>1103400</f>
        <v>1103400</v>
      </c>
      <c r="J54" s="191"/>
      <c r="K54" s="164">
        <v>14202</v>
      </c>
      <c r="L54" s="59"/>
      <c r="M54" s="60"/>
    </row>
    <row r="55" spans="1:13" s="2" customFormat="1" ht="54" customHeight="1">
      <c r="A55" s="175" t="s">
        <v>245</v>
      </c>
      <c r="B55" s="175"/>
      <c r="C55" s="175"/>
      <c r="D55" s="175"/>
      <c r="E55" s="175"/>
      <c r="F55" s="176" t="s">
        <v>218</v>
      </c>
      <c r="G55" s="177" t="s">
        <v>11</v>
      </c>
      <c r="H55" s="177"/>
      <c r="I55" s="178">
        <f>85000</f>
        <v>85000</v>
      </c>
      <c r="J55" s="178"/>
      <c r="K55" s="164">
        <v>200</v>
      </c>
      <c r="L55" s="59"/>
      <c r="M55" s="60"/>
    </row>
    <row r="56" spans="1:13" s="2" customFormat="1" ht="60.75" customHeight="1">
      <c r="A56" s="175" t="s">
        <v>246</v>
      </c>
      <c r="B56" s="175"/>
      <c r="C56" s="175"/>
      <c r="D56" s="175"/>
      <c r="E56" s="175"/>
      <c r="F56" s="176" t="s">
        <v>219</v>
      </c>
      <c r="G56" s="177" t="s">
        <v>11</v>
      </c>
      <c r="H56" s="177"/>
      <c r="I56" s="182">
        <f>85000</f>
        <v>85000</v>
      </c>
      <c r="J56" s="182"/>
      <c r="K56" s="164">
        <v>200</v>
      </c>
      <c r="L56" s="59"/>
      <c r="M56" s="60"/>
    </row>
    <row r="57" spans="1:13" s="2" customFormat="1" ht="49.5" customHeight="1">
      <c r="A57" s="175" t="s">
        <v>247</v>
      </c>
      <c r="B57" s="175"/>
      <c r="C57" s="175"/>
      <c r="D57" s="175"/>
      <c r="E57" s="175"/>
      <c r="F57" s="176" t="s">
        <v>220</v>
      </c>
      <c r="G57" s="177" t="s">
        <v>221</v>
      </c>
      <c r="H57" s="177"/>
      <c r="I57" s="191">
        <f>85000</f>
        <v>85000</v>
      </c>
      <c r="J57" s="191"/>
      <c r="K57" s="164">
        <v>11.5</v>
      </c>
      <c r="L57" s="59"/>
      <c r="M57" s="60"/>
    </row>
    <row r="58" spans="1:13" s="2" customFormat="1" ht="63" customHeight="1">
      <c r="A58" s="175" t="s">
        <v>248</v>
      </c>
      <c r="B58" s="175"/>
      <c r="C58" s="175"/>
      <c r="D58" s="175"/>
      <c r="E58" s="175"/>
      <c r="F58" s="176" t="s">
        <v>222</v>
      </c>
      <c r="G58" s="177" t="s">
        <v>11</v>
      </c>
      <c r="H58" s="177"/>
      <c r="I58" s="178">
        <f>1300000</f>
        <v>1300000</v>
      </c>
      <c r="J58" s="178"/>
      <c r="K58" s="164">
        <v>1970.1</v>
      </c>
      <c r="L58" s="59"/>
      <c r="M58" s="60"/>
    </row>
    <row r="59" spans="1:13" s="2" customFormat="1" ht="51" customHeight="1">
      <c r="A59" s="175" t="s">
        <v>249</v>
      </c>
      <c r="B59" s="175"/>
      <c r="C59" s="175"/>
      <c r="D59" s="175"/>
      <c r="E59" s="175"/>
      <c r="F59" s="176" t="s">
        <v>223</v>
      </c>
      <c r="G59" s="177" t="s">
        <v>44</v>
      </c>
      <c r="H59" s="177"/>
      <c r="I59" s="182">
        <f>1300000</f>
        <v>1300000</v>
      </c>
      <c r="J59" s="182"/>
      <c r="K59" s="164">
        <v>97.9</v>
      </c>
      <c r="L59" s="59"/>
      <c r="M59" s="60"/>
    </row>
    <row r="60" spans="1:13" s="2" customFormat="1" ht="42" customHeight="1">
      <c r="A60" s="175" t="s">
        <v>250</v>
      </c>
      <c r="B60" s="175"/>
      <c r="C60" s="175"/>
      <c r="D60" s="175"/>
      <c r="E60" s="175"/>
      <c r="F60" s="176" t="s">
        <v>224</v>
      </c>
      <c r="G60" s="177" t="s">
        <v>6</v>
      </c>
      <c r="H60" s="177"/>
      <c r="I60" s="191">
        <f>1300000</f>
        <v>1300000</v>
      </c>
      <c r="J60" s="191"/>
      <c r="K60" s="164">
        <v>1115.4</v>
      </c>
      <c r="L60" s="59"/>
      <c r="M60" s="60"/>
    </row>
    <row r="61" spans="1:13" s="2" customFormat="1" ht="47.25" customHeight="1">
      <c r="A61" s="175" t="s">
        <v>251</v>
      </c>
      <c r="B61" s="175"/>
      <c r="C61" s="175"/>
      <c r="D61" s="175"/>
      <c r="E61" s="175"/>
      <c r="F61" s="176" t="s">
        <v>225</v>
      </c>
      <c r="G61" s="177" t="s">
        <v>6</v>
      </c>
      <c r="H61" s="177"/>
      <c r="I61" s="178">
        <f>200000</f>
        <v>200000</v>
      </c>
      <c r="J61" s="178"/>
      <c r="K61" s="164">
        <v>9446.9</v>
      </c>
      <c r="L61" s="59"/>
      <c r="M61" s="60"/>
    </row>
    <row r="62" spans="1:13" s="2" customFormat="1" ht="40.5" customHeight="1">
      <c r="A62" s="175" t="s">
        <v>252</v>
      </c>
      <c r="B62" s="175"/>
      <c r="C62" s="175"/>
      <c r="D62" s="175"/>
      <c r="E62" s="175"/>
      <c r="F62" s="176" t="s">
        <v>225</v>
      </c>
      <c r="G62" s="177" t="s">
        <v>11</v>
      </c>
      <c r="H62" s="177"/>
      <c r="I62" s="182">
        <f>200000</f>
        <v>200000</v>
      </c>
      <c r="J62" s="182"/>
      <c r="K62" s="164">
        <v>1671.7</v>
      </c>
      <c r="L62" s="59"/>
      <c r="M62" s="60"/>
    </row>
    <row r="63" spans="1:13" s="2" customFormat="1" ht="36.75" customHeight="1">
      <c r="A63" s="175" t="s">
        <v>253</v>
      </c>
      <c r="B63" s="175"/>
      <c r="C63" s="175"/>
      <c r="D63" s="175"/>
      <c r="E63" s="175"/>
      <c r="F63" s="176" t="s">
        <v>225</v>
      </c>
      <c r="G63" s="177" t="s">
        <v>13</v>
      </c>
      <c r="H63" s="177"/>
      <c r="I63" s="191">
        <f>200000</f>
        <v>200000</v>
      </c>
      <c r="J63" s="191"/>
      <c r="K63" s="164">
        <v>3</v>
      </c>
      <c r="L63" s="59"/>
      <c r="M63" s="60"/>
    </row>
    <row r="64" spans="1:13" s="2" customFormat="1" ht="50.25" customHeight="1">
      <c r="A64" s="175" t="s">
        <v>24</v>
      </c>
      <c r="B64" s="175"/>
      <c r="C64" s="175"/>
      <c r="D64" s="175"/>
      <c r="E64" s="175"/>
      <c r="F64" s="176" t="s">
        <v>226</v>
      </c>
      <c r="G64" s="177" t="s">
        <v>23</v>
      </c>
      <c r="H64" s="177"/>
      <c r="I64" s="178">
        <f>498200</f>
        <v>498200</v>
      </c>
      <c r="J64" s="178"/>
      <c r="K64" s="164">
        <v>4671</v>
      </c>
      <c r="L64" s="59"/>
      <c r="M64" s="60"/>
    </row>
    <row r="65" spans="1:13" s="2" customFormat="1" ht="57" customHeight="1">
      <c r="A65" s="175" t="s">
        <v>25</v>
      </c>
      <c r="B65" s="175"/>
      <c r="C65" s="175"/>
      <c r="D65" s="175"/>
      <c r="E65" s="175"/>
      <c r="F65" s="176" t="s">
        <v>226</v>
      </c>
      <c r="G65" s="177" t="s">
        <v>11</v>
      </c>
      <c r="H65" s="177"/>
      <c r="I65" s="182">
        <f>84000</f>
        <v>84000</v>
      </c>
      <c r="J65" s="182"/>
      <c r="K65" s="164">
        <v>1596.4</v>
      </c>
      <c r="L65" s="59"/>
      <c r="M65" s="60"/>
    </row>
    <row r="66" spans="1:13" s="2" customFormat="1" ht="51.75" customHeight="1">
      <c r="A66" s="175" t="s">
        <v>26</v>
      </c>
      <c r="B66" s="175"/>
      <c r="C66" s="175"/>
      <c r="D66" s="175"/>
      <c r="E66" s="175"/>
      <c r="F66" s="176" t="s">
        <v>226</v>
      </c>
      <c r="G66" s="177" t="s">
        <v>13</v>
      </c>
      <c r="H66" s="177"/>
      <c r="I66" s="191">
        <f>84000</f>
        <v>84000</v>
      </c>
      <c r="J66" s="191"/>
      <c r="K66" s="164">
        <v>25.6</v>
      </c>
      <c r="L66" s="59"/>
      <c r="M66" s="60"/>
    </row>
    <row r="67" spans="1:13" s="2" customFormat="1" ht="46.5" customHeight="1">
      <c r="A67" s="175" t="s">
        <v>29</v>
      </c>
      <c r="B67" s="175"/>
      <c r="C67" s="175"/>
      <c r="D67" s="175"/>
      <c r="E67" s="175"/>
      <c r="F67" s="176" t="s">
        <v>227</v>
      </c>
      <c r="G67" s="177" t="s">
        <v>23</v>
      </c>
      <c r="H67" s="177"/>
      <c r="I67" s="182">
        <f>358500</f>
        <v>358500</v>
      </c>
      <c r="J67" s="182"/>
      <c r="K67" s="164">
        <v>5461.3</v>
      </c>
      <c r="L67" s="59"/>
      <c r="M67" s="60"/>
    </row>
    <row r="68" spans="1:13" s="2" customFormat="1" ht="61.5" customHeight="1">
      <c r="A68" s="175" t="s">
        <v>30</v>
      </c>
      <c r="B68" s="175"/>
      <c r="C68" s="175"/>
      <c r="D68" s="175"/>
      <c r="E68" s="175"/>
      <c r="F68" s="176" t="s">
        <v>227</v>
      </c>
      <c r="G68" s="177" t="s">
        <v>11</v>
      </c>
      <c r="H68" s="177"/>
      <c r="I68" s="191">
        <f>358500</f>
        <v>358500</v>
      </c>
      <c r="J68" s="191"/>
      <c r="K68" s="164">
        <v>1023.7</v>
      </c>
      <c r="L68" s="59"/>
      <c r="M68" s="60"/>
    </row>
    <row r="69" spans="1:13" s="2" customFormat="1" ht="52.5" customHeight="1">
      <c r="A69" s="175" t="s">
        <v>34</v>
      </c>
      <c r="B69" s="175"/>
      <c r="C69" s="175"/>
      <c r="D69" s="175"/>
      <c r="E69" s="175"/>
      <c r="F69" s="176" t="s">
        <v>228</v>
      </c>
      <c r="G69" s="177" t="s">
        <v>23</v>
      </c>
      <c r="H69" s="177"/>
      <c r="I69" s="182">
        <f>44200</f>
        <v>44200</v>
      </c>
      <c r="J69" s="182"/>
      <c r="K69" s="164">
        <v>12716.2</v>
      </c>
      <c r="L69" s="59"/>
      <c r="M69" s="60"/>
    </row>
    <row r="70" spans="1:13" s="2" customFormat="1" ht="58.5" customHeight="1">
      <c r="A70" s="175" t="s">
        <v>35</v>
      </c>
      <c r="B70" s="175"/>
      <c r="C70" s="175"/>
      <c r="D70" s="175"/>
      <c r="E70" s="175"/>
      <c r="F70" s="176" t="s">
        <v>228</v>
      </c>
      <c r="G70" s="177" t="s">
        <v>11</v>
      </c>
      <c r="H70" s="177"/>
      <c r="I70" s="191">
        <f>44200</f>
        <v>44200</v>
      </c>
      <c r="J70" s="191"/>
      <c r="K70" s="164">
        <v>2681.8</v>
      </c>
      <c r="L70" s="59"/>
      <c r="M70" s="60"/>
    </row>
    <row r="71" spans="1:13" s="2" customFormat="1" ht="49.5" customHeight="1">
      <c r="A71" s="175" t="s">
        <v>36</v>
      </c>
      <c r="B71" s="175"/>
      <c r="C71" s="175"/>
      <c r="D71" s="175"/>
      <c r="E71" s="175"/>
      <c r="F71" s="176" t="s">
        <v>228</v>
      </c>
      <c r="G71" s="177" t="s">
        <v>13</v>
      </c>
      <c r="H71" s="177"/>
      <c r="I71" s="178">
        <f>1700300</f>
        <v>1700300</v>
      </c>
      <c r="J71" s="178"/>
      <c r="K71" s="164">
        <v>2</v>
      </c>
      <c r="L71" s="59"/>
      <c r="M71" s="60"/>
    </row>
    <row r="72" spans="1:11" s="2" customFormat="1" ht="33.75" customHeight="1">
      <c r="A72" s="193" t="s">
        <v>163</v>
      </c>
      <c r="B72" s="193"/>
      <c r="C72" s="193"/>
      <c r="D72" s="193"/>
      <c r="E72" s="193"/>
      <c r="F72" s="194"/>
      <c r="G72" s="160"/>
      <c r="H72" s="160"/>
      <c r="I72" s="195">
        <f>103870000</f>
        <v>103870000</v>
      </c>
      <c r="J72" s="195"/>
      <c r="K72" s="196">
        <f>K14+K21+K25+K29+K33</f>
        <v>101635.99999999999</v>
      </c>
    </row>
    <row r="73" spans="6:10" s="2" customFormat="1" ht="13.5" customHeight="1">
      <c r="F73" s="68" t="s">
        <v>0</v>
      </c>
      <c r="G73" s="68"/>
      <c r="H73" s="68"/>
      <c r="I73" s="68"/>
      <c r="J73" s="68"/>
    </row>
    <row r="74" spans="6:10" s="2" customFormat="1" ht="13.5" customHeight="1">
      <c r="F74" s="68" t="s">
        <v>0</v>
      </c>
      <c r="G74" s="68"/>
      <c r="H74" s="68"/>
      <c r="I74" s="68"/>
      <c r="J74" s="68"/>
    </row>
    <row r="75" spans="6:10" s="2" customFormat="1" ht="13.5" customHeight="1">
      <c r="F75" s="68" t="s">
        <v>0</v>
      </c>
      <c r="G75" s="68"/>
      <c r="H75" s="68"/>
      <c r="I75" s="68"/>
      <c r="J75" s="68"/>
    </row>
    <row r="76" spans="6:10" s="2" customFormat="1" ht="13.5" customHeight="1">
      <c r="F76" s="68" t="s">
        <v>0</v>
      </c>
      <c r="G76" s="68"/>
      <c r="H76" s="68"/>
      <c r="I76" s="68"/>
      <c r="J76" s="68"/>
    </row>
    <row r="77" spans="6:10" s="2" customFormat="1" ht="6" customHeight="1">
      <c r="F77" s="68" t="s">
        <v>0</v>
      </c>
      <c r="G77" s="68"/>
      <c r="H77" s="68"/>
      <c r="I77" s="68"/>
      <c r="J77" s="68"/>
    </row>
    <row r="78" spans="6:10" s="2" customFormat="1" ht="13.5" customHeight="1">
      <c r="F78" s="68"/>
      <c r="G78" s="68"/>
      <c r="H78" s="68"/>
      <c r="I78" s="68"/>
      <c r="J78" s="68"/>
    </row>
  </sheetData>
  <sheetProtection/>
  <mergeCells count="178">
    <mergeCell ref="A29:E29"/>
    <mergeCell ref="G29:H29"/>
    <mergeCell ref="A30:E30"/>
    <mergeCell ref="G30:H30"/>
    <mergeCell ref="A21:E21"/>
    <mergeCell ref="G21:H21"/>
    <mergeCell ref="A22:E22"/>
    <mergeCell ref="G22:H22"/>
    <mergeCell ref="A14:E14"/>
    <mergeCell ref="G14:H14"/>
    <mergeCell ref="A15:E15"/>
    <mergeCell ref="G15:H15"/>
    <mergeCell ref="I17:J17"/>
    <mergeCell ref="F11:J11"/>
    <mergeCell ref="I12:J13"/>
    <mergeCell ref="G12:H13"/>
    <mergeCell ref="F12:F13"/>
    <mergeCell ref="K12:K13"/>
    <mergeCell ref="G28:H28"/>
    <mergeCell ref="I28:J28"/>
    <mergeCell ref="G32:H32"/>
    <mergeCell ref="I32:J32"/>
    <mergeCell ref="G20:H20"/>
    <mergeCell ref="I20:J20"/>
    <mergeCell ref="G24:H24"/>
    <mergeCell ref="I24:J24"/>
    <mergeCell ref="G17:H17"/>
    <mergeCell ref="I40:J40"/>
    <mergeCell ref="G34:H34"/>
    <mergeCell ref="I34:J34"/>
    <mergeCell ref="G35:H35"/>
    <mergeCell ref="I35:J35"/>
    <mergeCell ref="G36:H36"/>
    <mergeCell ref="I36:J36"/>
    <mergeCell ref="G37:H37"/>
    <mergeCell ref="I37:J37"/>
    <mergeCell ref="I46:J46"/>
    <mergeCell ref="G44:H44"/>
    <mergeCell ref="I44:J44"/>
    <mergeCell ref="G38:H38"/>
    <mergeCell ref="I38:J38"/>
    <mergeCell ref="G39:H39"/>
    <mergeCell ref="I39:J39"/>
    <mergeCell ref="G41:H41"/>
    <mergeCell ref="I41:J41"/>
    <mergeCell ref="G40:H40"/>
    <mergeCell ref="I42:J42"/>
    <mergeCell ref="G43:H43"/>
    <mergeCell ref="I43:J43"/>
    <mergeCell ref="G45:H45"/>
    <mergeCell ref="I45:J45"/>
    <mergeCell ref="I54:J54"/>
    <mergeCell ref="G47:H47"/>
    <mergeCell ref="I47:J47"/>
    <mergeCell ref="G48:H48"/>
    <mergeCell ref="I48:J48"/>
    <mergeCell ref="G49:H49"/>
    <mergeCell ref="I49:J49"/>
    <mergeCell ref="G50:H50"/>
    <mergeCell ref="I50:J50"/>
    <mergeCell ref="G52:H52"/>
    <mergeCell ref="I56:J56"/>
    <mergeCell ref="G60:H60"/>
    <mergeCell ref="I60:J60"/>
    <mergeCell ref="G58:H58"/>
    <mergeCell ref="I58:J58"/>
    <mergeCell ref="I52:J52"/>
    <mergeCell ref="G53:H53"/>
    <mergeCell ref="I53:J53"/>
    <mergeCell ref="G65:H65"/>
    <mergeCell ref="I65:J65"/>
    <mergeCell ref="G64:H64"/>
    <mergeCell ref="I64:J64"/>
    <mergeCell ref="G55:H55"/>
    <mergeCell ref="I55:J55"/>
    <mergeCell ref="G56:H56"/>
    <mergeCell ref="G66:H66"/>
    <mergeCell ref="I66:J66"/>
    <mergeCell ref="G57:H57"/>
    <mergeCell ref="I57:J57"/>
    <mergeCell ref="G59:H59"/>
    <mergeCell ref="I59:J59"/>
    <mergeCell ref="G71:H71"/>
    <mergeCell ref="I71:J71"/>
    <mergeCell ref="G67:H67"/>
    <mergeCell ref="I67:J67"/>
    <mergeCell ref="G68:H68"/>
    <mergeCell ref="I68:J68"/>
    <mergeCell ref="G69:H69"/>
    <mergeCell ref="I69:J69"/>
    <mergeCell ref="G70:H70"/>
    <mergeCell ref="I70:J70"/>
    <mergeCell ref="A40:E40"/>
    <mergeCell ref="A41:E41"/>
    <mergeCell ref="A42:E42"/>
    <mergeCell ref="G61:H61"/>
    <mergeCell ref="G42:H42"/>
    <mergeCell ref="G46:H46"/>
    <mergeCell ref="G51:H51"/>
    <mergeCell ref="G54:H54"/>
    <mergeCell ref="A52:E52"/>
    <mergeCell ref="A12:E13"/>
    <mergeCell ref="A17:E17"/>
    <mergeCell ref="A20:E20"/>
    <mergeCell ref="A24:E24"/>
    <mergeCell ref="A38:E38"/>
    <mergeCell ref="A39:E39"/>
    <mergeCell ref="A44:E44"/>
    <mergeCell ref="A45:E45"/>
    <mergeCell ref="A43:E43"/>
    <mergeCell ref="A51:E51"/>
    <mergeCell ref="A48:E48"/>
    <mergeCell ref="A49:E49"/>
    <mergeCell ref="A50:E50"/>
    <mergeCell ref="F78:J78"/>
    <mergeCell ref="F76:J76"/>
    <mergeCell ref="A66:E66"/>
    <mergeCell ref="A56:E56"/>
    <mergeCell ref="A57:E57"/>
    <mergeCell ref="I61:J61"/>
    <mergeCell ref="G62:H62"/>
    <mergeCell ref="I62:J62"/>
    <mergeCell ref="G63:H63"/>
    <mergeCell ref="I63:J63"/>
    <mergeCell ref="I72:J72"/>
    <mergeCell ref="A28:E28"/>
    <mergeCell ref="A32:E32"/>
    <mergeCell ref="A36:E36"/>
    <mergeCell ref="A37:E37"/>
    <mergeCell ref="A35:E35"/>
    <mergeCell ref="A34:E34"/>
    <mergeCell ref="A64:E64"/>
    <mergeCell ref="A46:E46"/>
    <mergeCell ref="A47:E47"/>
    <mergeCell ref="F77:J77"/>
    <mergeCell ref="F73:J73"/>
    <mergeCell ref="F74:J74"/>
    <mergeCell ref="F75:J75"/>
    <mergeCell ref="A67:E67"/>
    <mergeCell ref="A53:E53"/>
    <mergeCell ref="A54:E54"/>
    <mergeCell ref="A55:E55"/>
    <mergeCell ref="A60:E60"/>
    <mergeCell ref="A58:E58"/>
    <mergeCell ref="A59:E59"/>
    <mergeCell ref="A65:E65"/>
    <mergeCell ref="A68:E68"/>
    <mergeCell ref="A69:E69"/>
    <mergeCell ref="A70:E70"/>
    <mergeCell ref="A71:E71"/>
    <mergeCell ref="A72:E72"/>
    <mergeCell ref="G72:H72"/>
    <mergeCell ref="A7:J10"/>
    <mergeCell ref="D1:F1"/>
    <mergeCell ref="D2:H2"/>
    <mergeCell ref="D3:K3"/>
    <mergeCell ref="D4:H4"/>
    <mergeCell ref="A61:E61"/>
    <mergeCell ref="A62:E62"/>
    <mergeCell ref="A63:E63"/>
    <mergeCell ref="G31:H31"/>
    <mergeCell ref="A31:E31"/>
    <mergeCell ref="A33:E33"/>
    <mergeCell ref="G33:H33"/>
    <mergeCell ref="G23:H23"/>
    <mergeCell ref="A23:E23"/>
    <mergeCell ref="G27:H27"/>
    <mergeCell ref="A27:E27"/>
    <mergeCell ref="A25:E25"/>
    <mergeCell ref="G25:H25"/>
    <mergeCell ref="A26:E26"/>
    <mergeCell ref="G26:H26"/>
    <mergeCell ref="A16:E16"/>
    <mergeCell ref="G16:H16"/>
    <mergeCell ref="A19:E19"/>
    <mergeCell ref="G19:H19"/>
    <mergeCell ref="A18:E18"/>
    <mergeCell ref="G18:H18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4">
      <selection activeCell="A22" sqref="A22:E24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3.2812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67" t="s">
        <v>187</v>
      </c>
      <c r="E1" s="67"/>
      <c r="F1" s="67"/>
      <c r="G1" s="8"/>
      <c r="H1" s="8"/>
      <c r="I1" s="8"/>
      <c r="J1" s="8"/>
      <c r="K1" s="8"/>
    </row>
    <row r="2" spans="1:11" s="2" customFormat="1" ht="15.75" customHeight="1">
      <c r="A2"/>
      <c r="B2"/>
      <c r="C2"/>
      <c r="D2" s="67" t="s">
        <v>164</v>
      </c>
      <c r="E2" s="67"/>
      <c r="F2" s="67"/>
      <c r="G2" s="67"/>
      <c r="H2" s="67"/>
      <c r="I2" s="8"/>
      <c r="J2" s="8"/>
      <c r="K2" s="8"/>
    </row>
    <row r="3" spans="1:11" s="2" customFormat="1" ht="15" customHeight="1">
      <c r="A3"/>
      <c r="B3"/>
      <c r="C3"/>
      <c r="D3" s="67" t="s">
        <v>188</v>
      </c>
      <c r="E3" s="67"/>
      <c r="F3" s="67"/>
      <c r="G3" s="67"/>
      <c r="H3" s="67"/>
      <c r="I3" s="67"/>
      <c r="J3" s="67"/>
      <c r="K3" s="67"/>
    </row>
    <row r="4" spans="1:11" s="2" customFormat="1" ht="15.75" customHeight="1">
      <c r="A4"/>
      <c r="B4"/>
      <c r="C4"/>
      <c r="D4" s="67"/>
      <c r="E4" s="67"/>
      <c r="F4" s="67"/>
      <c r="G4" s="67"/>
      <c r="H4" s="67"/>
      <c r="I4" s="8"/>
      <c r="J4" s="8"/>
      <c r="K4" s="8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139" t="s">
        <v>189</v>
      </c>
      <c r="B7" s="139"/>
      <c r="C7" s="139"/>
      <c r="D7" s="139"/>
      <c r="E7" s="139"/>
      <c r="F7" s="139"/>
      <c r="G7" s="139"/>
      <c r="H7" s="139"/>
      <c r="I7" s="139"/>
      <c r="J7" s="139"/>
      <c r="K7" s="9"/>
    </row>
    <row r="8" spans="1:11" s="2" customFormat="1" ht="13.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"/>
    </row>
    <row r="9" spans="1:11" s="2" customFormat="1" ht="13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"/>
    </row>
    <row r="10" spans="1:11" s="2" customFormat="1" ht="13.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"/>
    </row>
    <row r="11" spans="6:10" s="2" customFormat="1" ht="13.5" customHeight="1" thickBot="1">
      <c r="F11" s="68" t="s">
        <v>0</v>
      </c>
      <c r="G11" s="68"/>
      <c r="H11" s="68"/>
      <c r="I11" s="68"/>
      <c r="J11" s="68"/>
    </row>
    <row r="12" spans="1:11" s="2" customFormat="1" ht="24.75" customHeight="1" thickBot="1">
      <c r="A12" s="71" t="s">
        <v>1</v>
      </c>
      <c r="B12" s="72"/>
      <c r="C12" s="72"/>
      <c r="D12" s="72"/>
      <c r="E12" s="73"/>
      <c r="F12" s="79" t="s">
        <v>158</v>
      </c>
      <c r="G12" s="78" t="s">
        <v>159</v>
      </c>
      <c r="H12" s="78"/>
      <c r="I12" s="76" t="s">
        <v>157</v>
      </c>
      <c r="J12" s="77"/>
      <c r="K12" s="74" t="s">
        <v>157</v>
      </c>
    </row>
    <row r="13" spans="1:11" s="2" customFormat="1" ht="13.5" customHeight="1">
      <c r="A13" s="62"/>
      <c r="B13" s="48"/>
      <c r="C13" s="48"/>
      <c r="D13" s="48"/>
      <c r="E13" s="49"/>
      <c r="F13" s="79"/>
      <c r="G13" s="78"/>
      <c r="H13" s="78"/>
      <c r="I13" s="76"/>
      <c r="J13" s="77"/>
      <c r="K13" s="75"/>
    </row>
    <row r="14" spans="1:11" s="2" customFormat="1" ht="33.75" customHeight="1">
      <c r="A14" s="93" t="s">
        <v>3</v>
      </c>
      <c r="B14" s="94"/>
      <c r="C14" s="94"/>
      <c r="D14" s="94"/>
      <c r="E14" s="95"/>
      <c r="F14" s="50" t="s">
        <v>2</v>
      </c>
      <c r="G14" s="108" t="s">
        <v>0</v>
      </c>
      <c r="H14" s="108"/>
      <c r="I14" s="106">
        <f>10449200</f>
        <v>10449200</v>
      </c>
      <c r="J14" s="107"/>
      <c r="K14" s="5">
        <f>K15+K17+K21</f>
        <v>10629.700000000003</v>
      </c>
    </row>
    <row r="15" spans="1:11" s="2" customFormat="1" ht="20.25" customHeight="1">
      <c r="A15" s="96" t="s">
        <v>5</v>
      </c>
      <c r="B15" s="97"/>
      <c r="C15" s="97"/>
      <c r="D15" s="97"/>
      <c r="E15" s="98"/>
      <c r="F15" s="25" t="s">
        <v>4</v>
      </c>
      <c r="G15" s="101" t="s">
        <v>0</v>
      </c>
      <c r="H15" s="101"/>
      <c r="I15" s="102">
        <f>1216200</f>
        <v>1216200</v>
      </c>
      <c r="J15" s="103"/>
      <c r="K15" s="6">
        <f>K16</f>
        <v>1328.7</v>
      </c>
    </row>
    <row r="16" spans="1:11" s="2" customFormat="1" ht="33.75" customHeight="1">
      <c r="A16" s="118" t="s">
        <v>7</v>
      </c>
      <c r="B16" s="119"/>
      <c r="C16" s="119"/>
      <c r="D16" s="119"/>
      <c r="E16" s="120"/>
      <c r="F16" s="18" t="s">
        <v>4</v>
      </c>
      <c r="G16" s="100" t="s">
        <v>6</v>
      </c>
      <c r="H16" s="100"/>
      <c r="I16" s="104">
        <f>1216200</f>
        <v>1216200</v>
      </c>
      <c r="J16" s="105"/>
      <c r="K16" s="4">
        <v>1328.7</v>
      </c>
    </row>
    <row r="17" spans="1:11" s="2" customFormat="1" ht="26.25" customHeight="1">
      <c r="A17" s="96" t="s">
        <v>9</v>
      </c>
      <c r="B17" s="97"/>
      <c r="C17" s="97"/>
      <c r="D17" s="97"/>
      <c r="E17" s="98"/>
      <c r="F17" s="25" t="s">
        <v>8</v>
      </c>
      <c r="G17" s="101" t="s">
        <v>0</v>
      </c>
      <c r="H17" s="101"/>
      <c r="I17" s="102">
        <f>8980300</f>
        <v>8980300</v>
      </c>
      <c r="J17" s="103"/>
      <c r="K17" s="6">
        <f>K18+K19+K20</f>
        <v>9048.300000000001</v>
      </c>
    </row>
    <row r="18" spans="1:11" s="2" customFormat="1" ht="36.75" customHeight="1">
      <c r="A18" s="118" t="s">
        <v>10</v>
      </c>
      <c r="B18" s="119"/>
      <c r="C18" s="119"/>
      <c r="D18" s="119"/>
      <c r="E18" s="120"/>
      <c r="F18" s="18" t="s">
        <v>8</v>
      </c>
      <c r="G18" s="100" t="s">
        <v>6</v>
      </c>
      <c r="H18" s="100"/>
      <c r="I18" s="104">
        <f>7994600</f>
        <v>7994600</v>
      </c>
      <c r="J18" s="105"/>
      <c r="K18" s="4">
        <f>I18/1000</f>
        <v>7994.6</v>
      </c>
    </row>
    <row r="19" spans="1:13" s="2" customFormat="1" ht="36.75" customHeight="1">
      <c r="A19" s="118" t="s">
        <v>12</v>
      </c>
      <c r="B19" s="119"/>
      <c r="C19" s="119"/>
      <c r="D19" s="119"/>
      <c r="E19" s="120"/>
      <c r="F19" s="18" t="s">
        <v>8</v>
      </c>
      <c r="G19" s="100" t="s">
        <v>11</v>
      </c>
      <c r="H19" s="100"/>
      <c r="I19" s="104">
        <f>982700</f>
        <v>982700</v>
      </c>
      <c r="J19" s="105"/>
      <c r="K19" s="4">
        <v>1050.7</v>
      </c>
      <c r="M19" s="47"/>
    </row>
    <row r="20" spans="1:11" s="2" customFormat="1" ht="33" customHeight="1">
      <c r="A20" s="118" t="s">
        <v>14</v>
      </c>
      <c r="B20" s="119"/>
      <c r="C20" s="119"/>
      <c r="D20" s="119"/>
      <c r="E20" s="120"/>
      <c r="F20" s="18" t="s">
        <v>8</v>
      </c>
      <c r="G20" s="100" t="s">
        <v>13</v>
      </c>
      <c r="H20" s="100"/>
      <c r="I20" s="104">
        <f>3000</f>
        <v>3000</v>
      </c>
      <c r="J20" s="105"/>
      <c r="K20" s="4">
        <f>I20/1000</f>
        <v>3</v>
      </c>
    </row>
    <row r="21" spans="1:11" s="2" customFormat="1" ht="78" customHeight="1">
      <c r="A21" s="96" t="s">
        <v>16</v>
      </c>
      <c r="B21" s="97"/>
      <c r="C21" s="97"/>
      <c r="D21" s="97"/>
      <c r="E21" s="98"/>
      <c r="F21" s="25" t="s">
        <v>15</v>
      </c>
      <c r="G21" s="101" t="s">
        <v>0</v>
      </c>
      <c r="H21" s="101"/>
      <c r="I21" s="102">
        <f>252700</f>
        <v>252700</v>
      </c>
      <c r="J21" s="103"/>
      <c r="K21" s="24">
        <f>K22</f>
        <v>252.7</v>
      </c>
    </row>
    <row r="22" spans="1:11" s="2" customFormat="1" ht="66.75" customHeight="1">
      <c r="A22" s="118" t="s">
        <v>18</v>
      </c>
      <c r="B22" s="119"/>
      <c r="C22" s="119"/>
      <c r="D22" s="119"/>
      <c r="E22" s="120"/>
      <c r="F22" s="18" t="s">
        <v>15</v>
      </c>
      <c r="G22" s="100" t="s">
        <v>17</v>
      </c>
      <c r="H22" s="100"/>
      <c r="I22" s="104">
        <f>252700</f>
        <v>252700</v>
      </c>
      <c r="J22" s="105"/>
      <c r="K22" s="4">
        <f>I22/1000</f>
        <v>252.7</v>
      </c>
    </row>
    <row r="23" spans="1:11" s="2" customFormat="1" ht="29.25" customHeight="1">
      <c r="A23" s="93" t="s">
        <v>20</v>
      </c>
      <c r="B23" s="94"/>
      <c r="C23" s="94"/>
      <c r="D23" s="94"/>
      <c r="E23" s="95"/>
      <c r="F23" s="20" t="s">
        <v>19</v>
      </c>
      <c r="G23" s="109" t="s">
        <v>0</v>
      </c>
      <c r="H23" s="109"/>
      <c r="I23" s="106">
        <f>23749000</f>
        <v>23749000</v>
      </c>
      <c r="J23" s="107"/>
      <c r="K23" s="5">
        <f>K24+K28+K32</f>
        <v>24709</v>
      </c>
    </row>
    <row r="24" spans="1:11" s="2" customFormat="1" ht="40.5" customHeight="1">
      <c r="A24" s="96" t="s">
        <v>22</v>
      </c>
      <c r="B24" s="97"/>
      <c r="C24" s="97"/>
      <c r="D24" s="97"/>
      <c r="E24" s="98"/>
      <c r="F24" s="25" t="s">
        <v>21</v>
      </c>
      <c r="G24" s="101" t="s">
        <v>0</v>
      </c>
      <c r="H24" s="101"/>
      <c r="I24" s="102">
        <f>4004000</f>
        <v>4004000</v>
      </c>
      <c r="J24" s="103"/>
      <c r="K24" s="6">
        <f>SUM(K25:K27)</f>
        <v>4919</v>
      </c>
    </row>
    <row r="25" spans="1:11" s="2" customFormat="1" ht="53.25" customHeight="1">
      <c r="A25" s="118" t="s">
        <v>24</v>
      </c>
      <c r="B25" s="119"/>
      <c r="C25" s="119"/>
      <c r="D25" s="119"/>
      <c r="E25" s="120"/>
      <c r="F25" s="18" t="s">
        <v>21</v>
      </c>
      <c r="G25" s="100" t="s">
        <v>23</v>
      </c>
      <c r="H25" s="100"/>
      <c r="I25" s="104">
        <f>3053600</f>
        <v>3053600</v>
      </c>
      <c r="J25" s="105"/>
      <c r="K25" s="4">
        <v>3018.6</v>
      </c>
    </row>
    <row r="26" spans="1:11" s="2" customFormat="1" ht="58.5" customHeight="1">
      <c r="A26" s="118" t="s">
        <v>25</v>
      </c>
      <c r="B26" s="119"/>
      <c r="C26" s="119"/>
      <c r="D26" s="119"/>
      <c r="E26" s="120"/>
      <c r="F26" s="18" t="s">
        <v>21</v>
      </c>
      <c r="G26" s="100" t="s">
        <v>11</v>
      </c>
      <c r="H26" s="100"/>
      <c r="I26" s="104">
        <f>938500</f>
        <v>938500</v>
      </c>
      <c r="J26" s="105"/>
      <c r="K26" s="4">
        <v>1888.5</v>
      </c>
    </row>
    <row r="27" spans="1:11" s="2" customFormat="1" ht="53.25" customHeight="1">
      <c r="A27" s="118" t="s">
        <v>26</v>
      </c>
      <c r="B27" s="119"/>
      <c r="C27" s="119"/>
      <c r="D27" s="119"/>
      <c r="E27" s="120"/>
      <c r="F27" s="18" t="s">
        <v>21</v>
      </c>
      <c r="G27" s="100" t="s">
        <v>13</v>
      </c>
      <c r="H27" s="100"/>
      <c r="I27" s="104">
        <f>11900</f>
        <v>11900</v>
      </c>
      <c r="J27" s="105"/>
      <c r="K27" s="4">
        <f>I27/1000</f>
        <v>11.9</v>
      </c>
    </row>
    <row r="28" spans="1:11" s="2" customFormat="1" ht="44.25" customHeight="1">
      <c r="A28" s="96" t="s">
        <v>28</v>
      </c>
      <c r="B28" s="97"/>
      <c r="C28" s="97"/>
      <c r="D28" s="97"/>
      <c r="E28" s="98"/>
      <c r="F28" s="25" t="s">
        <v>27</v>
      </c>
      <c r="G28" s="101" t="s">
        <v>0</v>
      </c>
      <c r="H28" s="101"/>
      <c r="I28" s="102">
        <f>5281000</f>
        <v>5281000</v>
      </c>
      <c r="J28" s="103"/>
      <c r="K28" s="6">
        <f>SUM(K29:K31)</f>
        <v>5326</v>
      </c>
    </row>
    <row r="29" spans="1:11" s="2" customFormat="1" ht="49.5" customHeight="1">
      <c r="A29" s="118" t="s">
        <v>29</v>
      </c>
      <c r="B29" s="119"/>
      <c r="C29" s="119"/>
      <c r="D29" s="119"/>
      <c r="E29" s="120"/>
      <c r="F29" s="18" t="s">
        <v>27</v>
      </c>
      <c r="G29" s="100" t="s">
        <v>23</v>
      </c>
      <c r="H29" s="100"/>
      <c r="I29" s="104">
        <f>4421000</f>
        <v>4421000</v>
      </c>
      <c r="J29" s="105"/>
      <c r="K29" s="4">
        <v>4371</v>
      </c>
    </row>
    <row r="30" spans="1:11" s="2" customFormat="1" ht="63" customHeight="1">
      <c r="A30" s="118" t="s">
        <v>30</v>
      </c>
      <c r="B30" s="119"/>
      <c r="C30" s="119"/>
      <c r="D30" s="119"/>
      <c r="E30" s="120"/>
      <c r="F30" s="18" t="s">
        <v>27</v>
      </c>
      <c r="G30" s="100" t="s">
        <v>11</v>
      </c>
      <c r="H30" s="100"/>
      <c r="I30" s="104">
        <f>858900</f>
        <v>858900</v>
      </c>
      <c r="J30" s="105"/>
      <c r="K30" s="4">
        <v>953.9</v>
      </c>
    </row>
    <row r="31" spans="1:11" s="2" customFormat="1" ht="57" customHeight="1">
      <c r="A31" s="118" t="s">
        <v>31</v>
      </c>
      <c r="B31" s="119"/>
      <c r="C31" s="119"/>
      <c r="D31" s="119"/>
      <c r="E31" s="120"/>
      <c r="F31" s="18" t="s">
        <v>27</v>
      </c>
      <c r="G31" s="100" t="s">
        <v>13</v>
      </c>
      <c r="H31" s="100"/>
      <c r="I31" s="104">
        <f>1100</f>
        <v>1100</v>
      </c>
      <c r="J31" s="105"/>
      <c r="K31" s="4">
        <f>I31/1000</f>
        <v>1.1</v>
      </c>
    </row>
    <row r="32" spans="1:11" s="2" customFormat="1" ht="44.25" customHeight="1">
      <c r="A32" s="96" t="s">
        <v>33</v>
      </c>
      <c r="B32" s="97"/>
      <c r="C32" s="97"/>
      <c r="D32" s="97"/>
      <c r="E32" s="98"/>
      <c r="F32" s="25" t="s">
        <v>32</v>
      </c>
      <c r="G32" s="101" t="s">
        <v>0</v>
      </c>
      <c r="H32" s="101"/>
      <c r="I32" s="102">
        <f>14464000</f>
        <v>14464000</v>
      </c>
      <c r="J32" s="103"/>
      <c r="K32" s="6">
        <f>SUM(K33:K35)+K36</f>
        <v>14464.000000000002</v>
      </c>
    </row>
    <row r="33" spans="1:11" s="2" customFormat="1" ht="45" customHeight="1">
      <c r="A33" s="118" t="s">
        <v>34</v>
      </c>
      <c r="B33" s="119"/>
      <c r="C33" s="119"/>
      <c r="D33" s="119"/>
      <c r="E33" s="120"/>
      <c r="F33" s="18" t="s">
        <v>32</v>
      </c>
      <c r="G33" s="100" t="s">
        <v>23</v>
      </c>
      <c r="H33" s="100"/>
      <c r="I33" s="104">
        <f>12001900</f>
        <v>12001900</v>
      </c>
      <c r="J33" s="105"/>
      <c r="K33" s="4">
        <v>11734.7</v>
      </c>
    </row>
    <row r="34" spans="1:11" s="2" customFormat="1" ht="49.5" customHeight="1">
      <c r="A34" s="118" t="s">
        <v>35</v>
      </c>
      <c r="B34" s="119"/>
      <c r="C34" s="119"/>
      <c r="D34" s="119"/>
      <c r="E34" s="120"/>
      <c r="F34" s="18" t="s">
        <v>32</v>
      </c>
      <c r="G34" s="100" t="s">
        <v>11</v>
      </c>
      <c r="H34" s="100"/>
      <c r="I34" s="104">
        <f>2458100</f>
        <v>2458100</v>
      </c>
      <c r="J34" s="105"/>
      <c r="K34" s="4">
        <v>2683.1</v>
      </c>
    </row>
    <row r="35" spans="1:11" s="2" customFormat="1" ht="39.75" customHeight="1">
      <c r="A35" s="118" t="s">
        <v>36</v>
      </c>
      <c r="B35" s="119"/>
      <c r="C35" s="119"/>
      <c r="D35" s="119"/>
      <c r="E35" s="120"/>
      <c r="F35" s="18" t="s">
        <v>32</v>
      </c>
      <c r="G35" s="100" t="s">
        <v>13</v>
      </c>
      <c r="H35" s="100"/>
      <c r="I35" s="104">
        <f>4000</f>
        <v>4000</v>
      </c>
      <c r="J35" s="105"/>
      <c r="K35" s="4">
        <f>I35/1000</f>
        <v>4</v>
      </c>
    </row>
    <row r="36" spans="1:11" s="2" customFormat="1" ht="57.75" customHeight="1">
      <c r="A36" s="90" t="s">
        <v>184</v>
      </c>
      <c r="B36" s="91"/>
      <c r="C36" s="91"/>
      <c r="D36" s="91"/>
      <c r="E36" s="92"/>
      <c r="F36" s="23" t="s">
        <v>183</v>
      </c>
      <c r="G36" s="80">
        <v>110</v>
      </c>
      <c r="H36" s="81"/>
      <c r="I36" s="42"/>
      <c r="J36" s="12"/>
      <c r="K36" s="4">
        <v>42.2</v>
      </c>
    </row>
    <row r="37" spans="1:11" s="2" customFormat="1" ht="33" customHeight="1">
      <c r="A37" s="93" t="s">
        <v>38</v>
      </c>
      <c r="B37" s="94"/>
      <c r="C37" s="94"/>
      <c r="D37" s="94"/>
      <c r="E37" s="95"/>
      <c r="F37" s="20" t="s">
        <v>37</v>
      </c>
      <c r="G37" s="109" t="s">
        <v>0</v>
      </c>
      <c r="H37" s="109"/>
      <c r="I37" s="106">
        <f>1103400</f>
        <v>1103400</v>
      </c>
      <c r="J37" s="107"/>
      <c r="K37" s="5">
        <f aca="true" t="shared" si="0" ref="K37:K42">I37/1000</f>
        <v>1103.4</v>
      </c>
    </row>
    <row r="38" spans="1:11" s="2" customFormat="1" ht="30.75" customHeight="1">
      <c r="A38" s="96" t="s">
        <v>38</v>
      </c>
      <c r="B38" s="97"/>
      <c r="C38" s="97"/>
      <c r="D38" s="97"/>
      <c r="E38" s="98"/>
      <c r="F38" s="25" t="s">
        <v>37</v>
      </c>
      <c r="G38" s="101" t="s">
        <v>0</v>
      </c>
      <c r="H38" s="101"/>
      <c r="I38" s="102">
        <f>1103400</f>
        <v>1103400</v>
      </c>
      <c r="J38" s="103"/>
      <c r="K38" s="6">
        <f t="shared" si="0"/>
        <v>1103.4</v>
      </c>
    </row>
    <row r="39" spans="1:11" s="2" customFormat="1" ht="52.5" customHeight="1">
      <c r="A39" s="118" t="s">
        <v>39</v>
      </c>
      <c r="B39" s="119"/>
      <c r="C39" s="119"/>
      <c r="D39" s="119"/>
      <c r="E39" s="120"/>
      <c r="F39" s="18" t="s">
        <v>37</v>
      </c>
      <c r="G39" s="100" t="s">
        <v>11</v>
      </c>
      <c r="H39" s="100"/>
      <c r="I39" s="104">
        <f>1103400</f>
        <v>1103400</v>
      </c>
      <c r="J39" s="105"/>
      <c r="K39" s="4">
        <f t="shared" si="0"/>
        <v>1103.4</v>
      </c>
    </row>
    <row r="40" spans="1:11" s="2" customFormat="1" ht="31.5" customHeight="1">
      <c r="A40" s="93" t="s">
        <v>41</v>
      </c>
      <c r="B40" s="94"/>
      <c r="C40" s="94"/>
      <c r="D40" s="94"/>
      <c r="E40" s="95"/>
      <c r="F40" s="20" t="s">
        <v>40</v>
      </c>
      <c r="G40" s="109" t="s">
        <v>0</v>
      </c>
      <c r="H40" s="109"/>
      <c r="I40" s="106">
        <f>85000</f>
        <v>85000</v>
      </c>
      <c r="J40" s="107"/>
      <c r="K40" s="5">
        <f t="shared" si="0"/>
        <v>85</v>
      </c>
    </row>
    <row r="41" spans="1:11" s="2" customFormat="1" ht="43.5" customHeight="1">
      <c r="A41" s="96" t="s">
        <v>43</v>
      </c>
      <c r="B41" s="97"/>
      <c r="C41" s="97"/>
      <c r="D41" s="97"/>
      <c r="E41" s="98"/>
      <c r="F41" s="25" t="s">
        <v>42</v>
      </c>
      <c r="G41" s="101" t="s">
        <v>0</v>
      </c>
      <c r="H41" s="101"/>
      <c r="I41" s="102">
        <f>85000</f>
        <v>85000</v>
      </c>
      <c r="J41" s="103"/>
      <c r="K41" s="6">
        <f t="shared" si="0"/>
        <v>85</v>
      </c>
    </row>
    <row r="42" spans="1:11" s="2" customFormat="1" ht="63" customHeight="1">
      <c r="A42" s="118" t="s">
        <v>45</v>
      </c>
      <c r="B42" s="119"/>
      <c r="C42" s="119"/>
      <c r="D42" s="119"/>
      <c r="E42" s="120"/>
      <c r="F42" s="18" t="s">
        <v>42</v>
      </c>
      <c r="G42" s="100" t="s">
        <v>44</v>
      </c>
      <c r="H42" s="100"/>
      <c r="I42" s="104">
        <f>85000</f>
        <v>85000</v>
      </c>
      <c r="J42" s="105"/>
      <c r="K42" s="4">
        <f t="shared" si="0"/>
        <v>85</v>
      </c>
    </row>
    <row r="43" spans="1:11" s="2" customFormat="1" ht="31.5" customHeight="1">
      <c r="A43" s="93" t="s">
        <v>47</v>
      </c>
      <c r="B43" s="94"/>
      <c r="C43" s="94"/>
      <c r="D43" s="94"/>
      <c r="E43" s="95"/>
      <c r="F43" s="20" t="s">
        <v>46</v>
      </c>
      <c r="G43" s="109" t="s">
        <v>0</v>
      </c>
      <c r="H43" s="109"/>
      <c r="I43" s="106">
        <f>1300000</f>
        <v>1300000</v>
      </c>
      <c r="J43" s="107"/>
      <c r="K43" s="5">
        <v>330</v>
      </c>
    </row>
    <row r="44" spans="1:11" s="2" customFormat="1" ht="36.75" customHeight="1">
      <c r="A44" s="96" t="s">
        <v>49</v>
      </c>
      <c r="B44" s="97"/>
      <c r="C44" s="97"/>
      <c r="D44" s="97"/>
      <c r="E44" s="98"/>
      <c r="F44" s="25" t="s">
        <v>48</v>
      </c>
      <c r="G44" s="101" t="s">
        <v>0</v>
      </c>
      <c r="H44" s="101"/>
      <c r="I44" s="102">
        <f>1300000</f>
        <v>1300000</v>
      </c>
      <c r="J44" s="103"/>
      <c r="K44" s="6">
        <v>330</v>
      </c>
    </row>
    <row r="45" spans="1:11" s="2" customFormat="1" ht="42" customHeight="1">
      <c r="A45" s="118" t="s">
        <v>51</v>
      </c>
      <c r="B45" s="119"/>
      <c r="C45" s="119"/>
      <c r="D45" s="119"/>
      <c r="E45" s="120"/>
      <c r="F45" s="18" t="s">
        <v>48</v>
      </c>
      <c r="G45" s="100" t="s">
        <v>50</v>
      </c>
      <c r="H45" s="100"/>
      <c r="I45" s="104">
        <f>1300000</f>
        <v>1300000</v>
      </c>
      <c r="J45" s="105"/>
      <c r="K45" s="4">
        <v>330</v>
      </c>
    </row>
    <row r="46" spans="1:11" s="2" customFormat="1" ht="25.5" customHeight="1">
      <c r="A46" s="93" t="s">
        <v>105</v>
      </c>
      <c r="B46" s="94"/>
      <c r="C46" s="94"/>
      <c r="D46" s="94"/>
      <c r="E46" s="95"/>
      <c r="F46" s="51" t="s">
        <v>169</v>
      </c>
      <c r="G46" s="109" t="s">
        <v>0</v>
      </c>
      <c r="H46" s="109"/>
      <c r="I46" s="106">
        <f>200000</f>
        <v>200000</v>
      </c>
      <c r="J46" s="107"/>
      <c r="K46" s="5">
        <f>I46/1000</f>
        <v>200</v>
      </c>
    </row>
    <row r="47" spans="1:11" s="2" customFormat="1" ht="27.75" customHeight="1">
      <c r="A47" s="96" t="s">
        <v>106</v>
      </c>
      <c r="B47" s="97"/>
      <c r="C47" s="97"/>
      <c r="D47" s="97"/>
      <c r="E47" s="98"/>
      <c r="F47" s="52" t="s">
        <v>170</v>
      </c>
      <c r="G47" s="101" t="s">
        <v>0</v>
      </c>
      <c r="H47" s="101"/>
      <c r="I47" s="102">
        <f>200000</f>
        <v>200000</v>
      </c>
      <c r="J47" s="103"/>
      <c r="K47" s="6">
        <f>I47/1000</f>
        <v>200</v>
      </c>
    </row>
    <row r="48" spans="1:11" s="2" customFormat="1" ht="46.5" customHeight="1">
      <c r="A48" s="118" t="s">
        <v>107</v>
      </c>
      <c r="B48" s="119"/>
      <c r="C48" s="119"/>
      <c r="D48" s="119"/>
      <c r="E48" s="120"/>
      <c r="F48" s="23" t="s">
        <v>170</v>
      </c>
      <c r="G48" s="100" t="s">
        <v>11</v>
      </c>
      <c r="H48" s="100"/>
      <c r="I48" s="104">
        <f>200000</f>
        <v>200000</v>
      </c>
      <c r="J48" s="105"/>
      <c r="K48" s="4">
        <f>I48/1000</f>
        <v>200</v>
      </c>
    </row>
    <row r="49" spans="1:11" s="2" customFormat="1" ht="35.25" customHeight="1">
      <c r="A49" s="93" t="s">
        <v>53</v>
      </c>
      <c r="B49" s="94"/>
      <c r="C49" s="94"/>
      <c r="D49" s="94"/>
      <c r="E49" s="95"/>
      <c r="F49" s="20" t="s">
        <v>52</v>
      </c>
      <c r="G49" s="109" t="s">
        <v>0</v>
      </c>
      <c r="H49" s="109"/>
      <c r="I49" s="106">
        <f>498200</f>
        <v>498200</v>
      </c>
      <c r="J49" s="107"/>
      <c r="K49" s="5">
        <f>SUM(K50+K52+K54)</f>
        <v>661.7</v>
      </c>
    </row>
    <row r="50" spans="1:11" s="2" customFormat="1" ht="45" customHeight="1">
      <c r="A50" s="96" t="s">
        <v>55</v>
      </c>
      <c r="B50" s="97"/>
      <c r="C50" s="97"/>
      <c r="D50" s="97"/>
      <c r="E50" s="98"/>
      <c r="F50" s="25" t="s">
        <v>54</v>
      </c>
      <c r="G50" s="101" t="s">
        <v>0</v>
      </c>
      <c r="H50" s="101"/>
      <c r="I50" s="102">
        <f>84000</f>
        <v>84000</v>
      </c>
      <c r="J50" s="103"/>
      <c r="K50" s="6">
        <f>I50/1000</f>
        <v>84</v>
      </c>
    </row>
    <row r="51" spans="1:11" s="2" customFormat="1" ht="65.25" customHeight="1">
      <c r="A51" s="118" t="s">
        <v>56</v>
      </c>
      <c r="B51" s="119"/>
      <c r="C51" s="119"/>
      <c r="D51" s="119"/>
      <c r="E51" s="120"/>
      <c r="F51" s="18" t="s">
        <v>54</v>
      </c>
      <c r="G51" s="100" t="s">
        <v>11</v>
      </c>
      <c r="H51" s="100"/>
      <c r="I51" s="104">
        <f>84000</f>
        <v>84000</v>
      </c>
      <c r="J51" s="105"/>
      <c r="K51" s="4">
        <f>I51/1000</f>
        <v>84</v>
      </c>
    </row>
    <row r="52" spans="1:11" s="2" customFormat="1" ht="42" customHeight="1">
      <c r="A52" s="96" t="s">
        <v>58</v>
      </c>
      <c r="B52" s="97"/>
      <c r="C52" s="97"/>
      <c r="D52" s="97"/>
      <c r="E52" s="98"/>
      <c r="F52" s="25" t="s">
        <v>57</v>
      </c>
      <c r="G52" s="101" t="s">
        <v>0</v>
      </c>
      <c r="H52" s="101"/>
      <c r="I52" s="102">
        <f>358500</f>
        <v>358500</v>
      </c>
      <c r="J52" s="103"/>
      <c r="K52" s="6">
        <v>558.5</v>
      </c>
    </row>
    <row r="53" spans="1:11" s="2" customFormat="1" ht="61.5" customHeight="1">
      <c r="A53" s="118" t="s">
        <v>59</v>
      </c>
      <c r="B53" s="119"/>
      <c r="C53" s="119"/>
      <c r="D53" s="119"/>
      <c r="E53" s="120"/>
      <c r="F53" s="18" t="s">
        <v>57</v>
      </c>
      <c r="G53" s="100" t="s">
        <v>11</v>
      </c>
      <c r="H53" s="100"/>
      <c r="I53" s="104">
        <f>358500</f>
        <v>358500</v>
      </c>
      <c r="J53" s="105"/>
      <c r="K53" s="4">
        <v>558.5</v>
      </c>
    </row>
    <row r="54" spans="1:11" s="2" customFormat="1" ht="34.5" customHeight="1">
      <c r="A54" s="96" t="s">
        <v>61</v>
      </c>
      <c r="B54" s="97"/>
      <c r="C54" s="97"/>
      <c r="D54" s="97"/>
      <c r="E54" s="98"/>
      <c r="F54" s="25" t="s">
        <v>60</v>
      </c>
      <c r="G54" s="101" t="s">
        <v>0</v>
      </c>
      <c r="H54" s="101"/>
      <c r="I54" s="102">
        <f>44200</f>
        <v>44200</v>
      </c>
      <c r="J54" s="103"/>
      <c r="K54" s="6">
        <v>19.2</v>
      </c>
    </row>
    <row r="55" spans="1:11" s="2" customFormat="1" ht="58.5" customHeight="1">
      <c r="A55" s="118" t="s">
        <v>62</v>
      </c>
      <c r="B55" s="119"/>
      <c r="C55" s="119"/>
      <c r="D55" s="119"/>
      <c r="E55" s="120"/>
      <c r="F55" s="18" t="s">
        <v>60</v>
      </c>
      <c r="G55" s="100" t="s">
        <v>11</v>
      </c>
      <c r="H55" s="100"/>
      <c r="I55" s="104">
        <f>44200</f>
        <v>44200</v>
      </c>
      <c r="J55" s="105"/>
      <c r="K55" s="4">
        <v>19.2</v>
      </c>
    </row>
    <row r="56" spans="1:11" s="2" customFormat="1" ht="39" customHeight="1">
      <c r="A56" s="93" t="s">
        <v>64</v>
      </c>
      <c r="B56" s="94"/>
      <c r="C56" s="94"/>
      <c r="D56" s="94"/>
      <c r="E56" s="95"/>
      <c r="F56" s="20" t="s">
        <v>63</v>
      </c>
      <c r="G56" s="109" t="s">
        <v>0</v>
      </c>
      <c r="H56" s="109"/>
      <c r="I56" s="106">
        <f>1700300</f>
        <v>1700300</v>
      </c>
      <c r="J56" s="107"/>
      <c r="K56" s="5">
        <f>SUM(K57)</f>
        <v>1457.3</v>
      </c>
    </row>
    <row r="57" spans="1:11" s="2" customFormat="1" ht="39" customHeight="1">
      <c r="A57" s="96" t="s">
        <v>66</v>
      </c>
      <c r="B57" s="97"/>
      <c r="C57" s="97"/>
      <c r="D57" s="97"/>
      <c r="E57" s="98"/>
      <c r="F57" s="25" t="s">
        <v>65</v>
      </c>
      <c r="G57" s="101" t="s">
        <v>0</v>
      </c>
      <c r="H57" s="101"/>
      <c r="I57" s="102">
        <f>1700300</f>
        <v>1700300</v>
      </c>
      <c r="J57" s="103"/>
      <c r="K57" s="6">
        <f>SUM(K58:K59)</f>
        <v>1457.3</v>
      </c>
    </row>
    <row r="58" spans="1:11" s="2" customFormat="1" ht="58.5" customHeight="1">
      <c r="A58" s="118" t="s">
        <v>67</v>
      </c>
      <c r="B58" s="119"/>
      <c r="C58" s="119"/>
      <c r="D58" s="119"/>
      <c r="E58" s="120"/>
      <c r="F58" s="18" t="s">
        <v>65</v>
      </c>
      <c r="G58" s="100" t="s">
        <v>11</v>
      </c>
      <c r="H58" s="100"/>
      <c r="I58" s="104">
        <f>1575300</f>
        <v>1575300</v>
      </c>
      <c r="J58" s="105"/>
      <c r="K58" s="4">
        <v>1332.3</v>
      </c>
    </row>
    <row r="59" spans="1:11" s="2" customFormat="1" ht="51.75" customHeight="1">
      <c r="A59" s="118" t="s">
        <v>68</v>
      </c>
      <c r="B59" s="119"/>
      <c r="C59" s="119"/>
      <c r="D59" s="119"/>
      <c r="E59" s="120"/>
      <c r="F59" s="18" t="s">
        <v>65</v>
      </c>
      <c r="G59" s="100" t="s">
        <v>13</v>
      </c>
      <c r="H59" s="100"/>
      <c r="I59" s="104">
        <f>125000</f>
        <v>125000</v>
      </c>
      <c r="J59" s="105"/>
      <c r="K59" s="4">
        <f aca="true" t="shared" si="1" ref="K59:K65">I59/1000</f>
        <v>125</v>
      </c>
    </row>
    <row r="60" spans="1:11" s="2" customFormat="1" ht="44.25" customHeight="1">
      <c r="A60" s="93" t="s">
        <v>70</v>
      </c>
      <c r="B60" s="94"/>
      <c r="C60" s="94"/>
      <c r="D60" s="94"/>
      <c r="E60" s="95"/>
      <c r="F60" s="20" t="s">
        <v>69</v>
      </c>
      <c r="G60" s="109" t="s">
        <v>0</v>
      </c>
      <c r="H60" s="109"/>
      <c r="I60" s="106">
        <f>50000</f>
        <v>50000</v>
      </c>
      <c r="J60" s="107"/>
      <c r="K60" s="5">
        <f t="shared" si="1"/>
        <v>50</v>
      </c>
    </row>
    <row r="61" spans="1:11" s="2" customFormat="1" ht="45" customHeight="1">
      <c r="A61" s="96" t="s">
        <v>72</v>
      </c>
      <c r="B61" s="97"/>
      <c r="C61" s="97"/>
      <c r="D61" s="97"/>
      <c r="E61" s="98"/>
      <c r="F61" s="25" t="s">
        <v>71</v>
      </c>
      <c r="G61" s="101" t="s">
        <v>0</v>
      </c>
      <c r="H61" s="101"/>
      <c r="I61" s="102">
        <f>50000</f>
        <v>50000</v>
      </c>
      <c r="J61" s="103"/>
      <c r="K61" s="6">
        <f t="shared" si="1"/>
        <v>50</v>
      </c>
    </row>
    <row r="62" spans="1:11" s="2" customFormat="1" ht="61.5" customHeight="1">
      <c r="A62" s="118" t="s">
        <v>73</v>
      </c>
      <c r="B62" s="119"/>
      <c r="C62" s="119"/>
      <c r="D62" s="119"/>
      <c r="E62" s="120"/>
      <c r="F62" s="18" t="s">
        <v>71</v>
      </c>
      <c r="G62" s="100" t="s">
        <v>11</v>
      </c>
      <c r="H62" s="100"/>
      <c r="I62" s="104">
        <f>50000</f>
        <v>50000</v>
      </c>
      <c r="J62" s="105"/>
      <c r="K62" s="4">
        <f t="shared" si="1"/>
        <v>50</v>
      </c>
    </row>
    <row r="63" spans="1:11" s="2" customFormat="1" ht="27.75" customHeight="1">
      <c r="A63" s="93" t="s">
        <v>75</v>
      </c>
      <c r="B63" s="94"/>
      <c r="C63" s="94"/>
      <c r="D63" s="94"/>
      <c r="E63" s="95"/>
      <c r="F63" s="20" t="s">
        <v>74</v>
      </c>
      <c r="G63" s="109" t="s">
        <v>0</v>
      </c>
      <c r="H63" s="109"/>
      <c r="I63" s="106">
        <f>2000</f>
        <v>2000</v>
      </c>
      <c r="J63" s="107"/>
      <c r="K63" s="5">
        <f t="shared" si="1"/>
        <v>2</v>
      </c>
    </row>
    <row r="64" spans="1:11" s="2" customFormat="1" ht="54" customHeight="1">
      <c r="A64" s="96" t="s">
        <v>77</v>
      </c>
      <c r="B64" s="97"/>
      <c r="C64" s="97"/>
      <c r="D64" s="97"/>
      <c r="E64" s="98"/>
      <c r="F64" s="25" t="s">
        <v>76</v>
      </c>
      <c r="G64" s="101" t="s">
        <v>0</v>
      </c>
      <c r="H64" s="101"/>
      <c r="I64" s="102">
        <f>2000</f>
        <v>2000</v>
      </c>
      <c r="J64" s="103"/>
      <c r="K64" s="6">
        <f t="shared" si="1"/>
        <v>2</v>
      </c>
    </row>
    <row r="65" spans="1:11" s="2" customFormat="1" ht="72.75" customHeight="1">
      <c r="A65" s="118" t="s">
        <v>78</v>
      </c>
      <c r="B65" s="119"/>
      <c r="C65" s="119"/>
      <c r="D65" s="119"/>
      <c r="E65" s="120"/>
      <c r="F65" s="18" t="s">
        <v>76</v>
      </c>
      <c r="G65" s="100" t="s">
        <v>11</v>
      </c>
      <c r="H65" s="100"/>
      <c r="I65" s="104">
        <f>2000</f>
        <v>2000</v>
      </c>
      <c r="J65" s="105"/>
      <c r="K65" s="4">
        <f t="shared" si="1"/>
        <v>2</v>
      </c>
    </row>
    <row r="66" spans="1:11" s="2" customFormat="1" ht="32.25" customHeight="1">
      <c r="A66" s="93" t="s">
        <v>80</v>
      </c>
      <c r="B66" s="94"/>
      <c r="C66" s="94"/>
      <c r="D66" s="94"/>
      <c r="E66" s="95"/>
      <c r="F66" s="20" t="s">
        <v>79</v>
      </c>
      <c r="G66" s="109" t="s">
        <v>0</v>
      </c>
      <c r="H66" s="109"/>
      <c r="I66" s="106" t="e">
        <f>J67+I69+#REF!</f>
        <v>#REF!</v>
      </c>
      <c r="J66" s="107"/>
      <c r="K66" s="5">
        <f>K67+K69</f>
        <v>662.5</v>
      </c>
    </row>
    <row r="67" spans="1:11" s="2" customFormat="1" ht="43.5" customHeight="1">
      <c r="A67" s="96" t="s">
        <v>82</v>
      </c>
      <c r="B67" s="97"/>
      <c r="C67" s="97"/>
      <c r="D67" s="97"/>
      <c r="E67" s="98"/>
      <c r="F67" s="25" t="s">
        <v>81</v>
      </c>
      <c r="G67" s="101" t="s">
        <v>0</v>
      </c>
      <c r="H67" s="101"/>
      <c r="I67" s="53"/>
      <c r="J67" s="54">
        <f>I68</f>
        <v>10000</v>
      </c>
      <c r="K67" s="10">
        <v>7.5</v>
      </c>
    </row>
    <row r="68" spans="1:11" s="2" customFormat="1" ht="54.75" customHeight="1">
      <c r="A68" s="118" t="s">
        <v>83</v>
      </c>
      <c r="B68" s="119"/>
      <c r="C68" s="119"/>
      <c r="D68" s="119"/>
      <c r="E68" s="120"/>
      <c r="F68" s="18" t="s">
        <v>81</v>
      </c>
      <c r="G68" s="100" t="s">
        <v>11</v>
      </c>
      <c r="H68" s="100"/>
      <c r="I68" s="104">
        <f>10000</f>
        <v>10000</v>
      </c>
      <c r="J68" s="105"/>
      <c r="K68" s="11">
        <v>7.5</v>
      </c>
    </row>
    <row r="69" spans="1:11" s="2" customFormat="1" ht="45.75" customHeight="1">
      <c r="A69" s="133" t="s">
        <v>182</v>
      </c>
      <c r="B69" s="134"/>
      <c r="C69" s="134"/>
      <c r="D69" s="134"/>
      <c r="E69" s="135"/>
      <c r="F69" s="55">
        <v>3380002</v>
      </c>
      <c r="G69" s="111" t="s">
        <v>0</v>
      </c>
      <c r="H69" s="111"/>
      <c r="I69" s="102">
        <f>1100000</f>
        <v>1100000</v>
      </c>
      <c r="J69" s="103"/>
      <c r="K69" s="24">
        <v>655</v>
      </c>
    </row>
    <row r="70" spans="1:11" s="2" customFormat="1" ht="72" customHeight="1">
      <c r="A70" s="136" t="s">
        <v>181</v>
      </c>
      <c r="B70" s="137"/>
      <c r="C70" s="137"/>
      <c r="D70" s="137"/>
      <c r="E70" s="138"/>
      <c r="F70" s="19">
        <v>3380002</v>
      </c>
      <c r="G70" s="110" t="s">
        <v>11</v>
      </c>
      <c r="H70" s="110"/>
      <c r="I70" s="104">
        <f>1100000</f>
        <v>1100000</v>
      </c>
      <c r="J70" s="105"/>
      <c r="K70" s="32">
        <v>655</v>
      </c>
    </row>
    <row r="71" spans="1:11" s="2" customFormat="1" ht="30.75" customHeight="1">
      <c r="A71" s="93" t="s">
        <v>85</v>
      </c>
      <c r="B71" s="94"/>
      <c r="C71" s="94"/>
      <c r="D71" s="94"/>
      <c r="E71" s="95"/>
      <c r="F71" s="20" t="s">
        <v>84</v>
      </c>
      <c r="G71" s="109" t="s">
        <v>0</v>
      </c>
      <c r="H71" s="109"/>
      <c r="I71" s="106">
        <f>6650800</f>
        <v>6650800</v>
      </c>
      <c r="J71" s="107"/>
      <c r="K71" s="31">
        <f>SUM(K72+K75+K77)</f>
        <v>7283.5</v>
      </c>
    </row>
    <row r="72" spans="1:11" s="2" customFormat="1" ht="36" customHeight="1">
      <c r="A72" s="96" t="s">
        <v>87</v>
      </c>
      <c r="B72" s="97"/>
      <c r="C72" s="97"/>
      <c r="D72" s="97"/>
      <c r="E72" s="98"/>
      <c r="F72" s="25" t="s">
        <v>86</v>
      </c>
      <c r="G72" s="101" t="s">
        <v>0</v>
      </c>
      <c r="H72" s="101"/>
      <c r="I72" s="102">
        <f>5595800</f>
        <v>5595800</v>
      </c>
      <c r="J72" s="103"/>
      <c r="K72" s="24">
        <f>SUM(K73:K74)</f>
        <v>5207.2</v>
      </c>
    </row>
    <row r="73" spans="1:11" s="2" customFormat="1" ht="48" customHeight="1">
      <c r="A73" s="118" t="s">
        <v>88</v>
      </c>
      <c r="B73" s="119"/>
      <c r="C73" s="119"/>
      <c r="D73" s="119"/>
      <c r="E73" s="120"/>
      <c r="F73" s="18" t="s">
        <v>86</v>
      </c>
      <c r="G73" s="100" t="s">
        <v>11</v>
      </c>
      <c r="H73" s="100"/>
      <c r="I73" s="104">
        <f>4995800</f>
        <v>4995800</v>
      </c>
      <c r="J73" s="105"/>
      <c r="K73" s="32">
        <v>3974.5</v>
      </c>
    </row>
    <row r="74" spans="1:11" s="2" customFormat="1" ht="108" customHeight="1">
      <c r="A74" s="118" t="s">
        <v>190</v>
      </c>
      <c r="B74" s="119"/>
      <c r="C74" s="119"/>
      <c r="D74" s="119"/>
      <c r="E74" s="120"/>
      <c r="F74" s="18" t="s">
        <v>86</v>
      </c>
      <c r="G74" s="100" t="s">
        <v>89</v>
      </c>
      <c r="H74" s="100"/>
      <c r="I74" s="104">
        <f>600000</f>
        <v>600000</v>
      </c>
      <c r="J74" s="105"/>
      <c r="K74" s="32">
        <v>1232.7</v>
      </c>
    </row>
    <row r="75" spans="1:11" s="2" customFormat="1" ht="56.25" customHeight="1">
      <c r="A75" s="96" t="s">
        <v>91</v>
      </c>
      <c r="B75" s="97"/>
      <c r="C75" s="97"/>
      <c r="D75" s="97"/>
      <c r="E75" s="98"/>
      <c r="F75" s="25" t="s">
        <v>90</v>
      </c>
      <c r="G75" s="101" t="s">
        <v>0</v>
      </c>
      <c r="H75" s="101"/>
      <c r="I75" s="102">
        <f>1050000</f>
        <v>1050000</v>
      </c>
      <c r="J75" s="103"/>
      <c r="K75" s="24">
        <f>I75/1000</f>
        <v>1050</v>
      </c>
    </row>
    <row r="76" spans="1:11" s="2" customFormat="1" ht="71.25" customHeight="1">
      <c r="A76" s="118" t="s">
        <v>92</v>
      </c>
      <c r="B76" s="119"/>
      <c r="C76" s="119"/>
      <c r="D76" s="119"/>
      <c r="E76" s="120"/>
      <c r="F76" s="18" t="s">
        <v>90</v>
      </c>
      <c r="G76" s="100" t="s">
        <v>11</v>
      </c>
      <c r="H76" s="100"/>
      <c r="I76" s="104">
        <f>1050000</f>
        <v>1050000</v>
      </c>
      <c r="J76" s="105"/>
      <c r="K76" s="32">
        <f>I76/1000</f>
        <v>1050</v>
      </c>
    </row>
    <row r="77" spans="1:11" s="2" customFormat="1" ht="36" customHeight="1">
      <c r="A77" s="96" t="s">
        <v>94</v>
      </c>
      <c r="B77" s="97"/>
      <c r="C77" s="97"/>
      <c r="D77" s="97"/>
      <c r="E77" s="98"/>
      <c r="F77" s="25" t="s">
        <v>93</v>
      </c>
      <c r="G77" s="101" t="s">
        <v>0</v>
      </c>
      <c r="H77" s="101"/>
      <c r="I77" s="102">
        <f>5000</f>
        <v>5000</v>
      </c>
      <c r="J77" s="103"/>
      <c r="K77" s="24">
        <v>1026.3</v>
      </c>
    </row>
    <row r="78" spans="1:11" s="2" customFormat="1" ht="66" customHeight="1">
      <c r="A78" s="118" t="s">
        <v>95</v>
      </c>
      <c r="B78" s="119"/>
      <c r="C78" s="119"/>
      <c r="D78" s="119"/>
      <c r="E78" s="120"/>
      <c r="F78" s="18" t="s">
        <v>93</v>
      </c>
      <c r="G78" s="100" t="s">
        <v>11</v>
      </c>
      <c r="H78" s="100"/>
      <c r="I78" s="104">
        <f>5000</f>
        <v>5000</v>
      </c>
      <c r="J78" s="105"/>
      <c r="K78" s="32">
        <v>1026.3</v>
      </c>
    </row>
    <row r="79" spans="1:11" s="2" customFormat="1" ht="30" customHeight="1">
      <c r="A79" s="93" t="s">
        <v>97</v>
      </c>
      <c r="B79" s="94"/>
      <c r="C79" s="94"/>
      <c r="D79" s="94"/>
      <c r="E79" s="95"/>
      <c r="F79" s="20" t="s">
        <v>96</v>
      </c>
      <c r="G79" s="109" t="s">
        <v>0</v>
      </c>
      <c r="H79" s="109"/>
      <c r="I79" s="106">
        <f>2611900</f>
        <v>2611900</v>
      </c>
      <c r="J79" s="107"/>
      <c r="K79" s="31">
        <f>K80+K82</f>
        <v>2612</v>
      </c>
    </row>
    <row r="80" spans="1:11" s="2" customFormat="1" ht="37.5" customHeight="1">
      <c r="A80" s="96" t="s">
        <v>99</v>
      </c>
      <c r="B80" s="97"/>
      <c r="C80" s="97"/>
      <c r="D80" s="97"/>
      <c r="E80" s="98"/>
      <c r="F80" s="25" t="s">
        <v>98</v>
      </c>
      <c r="G80" s="101" t="s">
        <v>0</v>
      </c>
      <c r="H80" s="101"/>
      <c r="I80" s="102">
        <f>611900</f>
        <v>611900</v>
      </c>
      <c r="J80" s="103"/>
      <c r="K80" s="24">
        <v>612</v>
      </c>
    </row>
    <row r="81" spans="1:11" s="2" customFormat="1" ht="63" customHeight="1">
      <c r="A81" s="118" t="s">
        <v>100</v>
      </c>
      <c r="B81" s="119"/>
      <c r="C81" s="119"/>
      <c r="D81" s="119"/>
      <c r="E81" s="120"/>
      <c r="F81" s="18" t="s">
        <v>98</v>
      </c>
      <c r="G81" s="100" t="s">
        <v>11</v>
      </c>
      <c r="H81" s="100"/>
      <c r="I81" s="104">
        <f>611900</f>
        <v>611900</v>
      </c>
      <c r="J81" s="105"/>
      <c r="K81" s="32">
        <v>612</v>
      </c>
    </row>
    <row r="82" spans="1:11" s="2" customFormat="1" ht="36.75" customHeight="1">
      <c r="A82" s="96" t="s">
        <v>102</v>
      </c>
      <c r="B82" s="97"/>
      <c r="C82" s="97"/>
      <c r="D82" s="97"/>
      <c r="E82" s="98"/>
      <c r="F82" s="25" t="s">
        <v>101</v>
      </c>
      <c r="G82" s="101" t="s">
        <v>0</v>
      </c>
      <c r="H82" s="101"/>
      <c r="I82" s="102">
        <f>2000000</f>
        <v>2000000</v>
      </c>
      <c r="J82" s="103"/>
      <c r="K82" s="24">
        <f>SUM(K83)</f>
        <v>2000</v>
      </c>
    </row>
    <row r="83" spans="1:11" s="2" customFormat="1" ht="66.75" customHeight="1">
      <c r="A83" s="118" t="s">
        <v>104</v>
      </c>
      <c r="B83" s="119"/>
      <c r="C83" s="119"/>
      <c r="D83" s="119"/>
      <c r="E83" s="120"/>
      <c r="F83" s="18" t="s">
        <v>101</v>
      </c>
      <c r="G83" s="100" t="s">
        <v>103</v>
      </c>
      <c r="H83" s="100"/>
      <c r="I83" s="104">
        <f>2000000</f>
        <v>2000000</v>
      </c>
      <c r="J83" s="105"/>
      <c r="K83" s="32">
        <v>2000</v>
      </c>
    </row>
    <row r="84" spans="1:11" s="2" customFormat="1" ht="35.25" customHeight="1">
      <c r="A84" s="93" t="s">
        <v>109</v>
      </c>
      <c r="B84" s="94"/>
      <c r="C84" s="94"/>
      <c r="D84" s="94"/>
      <c r="E84" s="95"/>
      <c r="F84" s="20" t="s">
        <v>108</v>
      </c>
      <c r="G84" s="109" t="s">
        <v>0</v>
      </c>
      <c r="H84" s="109"/>
      <c r="I84" s="106">
        <f>200000</f>
        <v>200000</v>
      </c>
      <c r="J84" s="107"/>
      <c r="K84" s="5">
        <f aca="true" t="shared" si="2" ref="K84:K96">I84/1000</f>
        <v>200</v>
      </c>
    </row>
    <row r="85" spans="1:11" s="2" customFormat="1" ht="36.75" customHeight="1">
      <c r="A85" s="96" t="s">
        <v>111</v>
      </c>
      <c r="B85" s="97"/>
      <c r="C85" s="97"/>
      <c r="D85" s="97"/>
      <c r="E85" s="98"/>
      <c r="F85" s="25" t="s">
        <v>110</v>
      </c>
      <c r="G85" s="101" t="s">
        <v>0</v>
      </c>
      <c r="H85" s="101"/>
      <c r="I85" s="102">
        <f>200000</f>
        <v>200000</v>
      </c>
      <c r="J85" s="103"/>
      <c r="K85" s="6">
        <f t="shared" si="2"/>
        <v>200</v>
      </c>
    </row>
    <row r="86" spans="1:11" s="2" customFormat="1" ht="60.75" customHeight="1">
      <c r="A86" s="118" t="s">
        <v>112</v>
      </c>
      <c r="B86" s="119"/>
      <c r="C86" s="119"/>
      <c r="D86" s="119"/>
      <c r="E86" s="120"/>
      <c r="F86" s="18" t="s">
        <v>110</v>
      </c>
      <c r="G86" s="100" t="s">
        <v>11</v>
      </c>
      <c r="H86" s="100"/>
      <c r="I86" s="104">
        <f>200000</f>
        <v>200000</v>
      </c>
      <c r="J86" s="105"/>
      <c r="K86" s="4">
        <f t="shared" si="2"/>
        <v>200</v>
      </c>
    </row>
    <row r="87" spans="1:11" s="2" customFormat="1" ht="29.25" customHeight="1">
      <c r="A87" s="93" t="s">
        <v>114</v>
      </c>
      <c r="B87" s="94"/>
      <c r="C87" s="94"/>
      <c r="D87" s="94"/>
      <c r="E87" s="95"/>
      <c r="F87" s="20" t="s">
        <v>113</v>
      </c>
      <c r="G87" s="109" t="s">
        <v>0</v>
      </c>
      <c r="H87" s="109"/>
      <c r="I87" s="106">
        <f>13600000</f>
        <v>13600000</v>
      </c>
      <c r="J87" s="107"/>
      <c r="K87" s="5">
        <f t="shared" si="2"/>
        <v>13600</v>
      </c>
    </row>
    <row r="88" spans="1:11" s="2" customFormat="1" ht="28.5" customHeight="1">
      <c r="A88" s="96" t="s">
        <v>116</v>
      </c>
      <c r="B88" s="97"/>
      <c r="C88" s="97"/>
      <c r="D88" s="97"/>
      <c r="E88" s="98"/>
      <c r="F88" s="25" t="s">
        <v>115</v>
      </c>
      <c r="G88" s="101" t="s">
        <v>0</v>
      </c>
      <c r="H88" s="101"/>
      <c r="I88" s="102">
        <f>9200000</f>
        <v>9200000</v>
      </c>
      <c r="J88" s="103"/>
      <c r="K88" s="6">
        <f t="shared" si="2"/>
        <v>9200</v>
      </c>
    </row>
    <row r="89" spans="1:11" s="2" customFormat="1" ht="38.25" customHeight="1">
      <c r="A89" s="118" t="s">
        <v>117</v>
      </c>
      <c r="B89" s="119"/>
      <c r="C89" s="119"/>
      <c r="D89" s="119"/>
      <c r="E89" s="120"/>
      <c r="F89" s="18" t="s">
        <v>115</v>
      </c>
      <c r="G89" s="100" t="s">
        <v>11</v>
      </c>
      <c r="H89" s="100"/>
      <c r="I89" s="104">
        <f>9200000</f>
        <v>9200000</v>
      </c>
      <c r="J89" s="105"/>
      <c r="K89" s="4">
        <f t="shared" si="2"/>
        <v>9200</v>
      </c>
    </row>
    <row r="90" spans="1:11" s="2" customFormat="1" ht="26.25" customHeight="1">
      <c r="A90" s="96" t="s">
        <v>119</v>
      </c>
      <c r="B90" s="97"/>
      <c r="C90" s="97"/>
      <c r="D90" s="97"/>
      <c r="E90" s="98"/>
      <c r="F90" s="25" t="s">
        <v>118</v>
      </c>
      <c r="G90" s="101" t="s">
        <v>0</v>
      </c>
      <c r="H90" s="101"/>
      <c r="I90" s="102">
        <f>800000</f>
        <v>800000</v>
      </c>
      <c r="J90" s="103"/>
      <c r="K90" s="6">
        <f t="shared" si="2"/>
        <v>800</v>
      </c>
    </row>
    <row r="91" spans="1:11" s="2" customFormat="1" ht="41.25" customHeight="1">
      <c r="A91" s="118" t="s">
        <v>120</v>
      </c>
      <c r="B91" s="119"/>
      <c r="C91" s="119"/>
      <c r="D91" s="119"/>
      <c r="E91" s="120"/>
      <c r="F91" s="18" t="s">
        <v>118</v>
      </c>
      <c r="G91" s="100" t="s">
        <v>11</v>
      </c>
      <c r="H91" s="100"/>
      <c r="I91" s="104">
        <f>800000</f>
        <v>800000</v>
      </c>
      <c r="J91" s="105"/>
      <c r="K91" s="4">
        <f t="shared" si="2"/>
        <v>800</v>
      </c>
    </row>
    <row r="92" spans="1:11" s="2" customFormat="1" ht="27" customHeight="1">
      <c r="A92" s="96" t="s">
        <v>122</v>
      </c>
      <c r="B92" s="97"/>
      <c r="C92" s="97"/>
      <c r="D92" s="97"/>
      <c r="E92" s="98"/>
      <c r="F92" s="25" t="s">
        <v>121</v>
      </c>
      <c r="G92" s="101" t="s">
        <v>0</v>
      </c>
      <c r="H92" s="101"/>
      <c r="I92" s="102">
        <f>600000</f>
        <v>600000</v>
      </c>
      <c r="J92" s="103"/>
      <c r="K92" s="6">
        <f t="shared" si="2"/>
        <v>600</v>
      </c>
    </row>
    <row r="93" spans="1:11" s="2" customFormat="1" ht="51" customHeight="1">
      <c r="A93" s="118" t="s">
        <v>123</v>
      </c>
      <c r="B93" s="119"/>
      <c r="C93" s="119"/>
      <c r="D93" s="119"/>
      <c r="E93" s="120"/>
      <c r="F93" s="18" t="s">
        <v>121</v>
      </c>
      <c r="G93" s="100" t="s">
        <v>11</v>
      </c>
      <c r="H93" s="100"/>
      <c r="I93" s="104">
        <f>600000</f>
        <v>600000</v>
      </c>
      <c r="J93" s="105"/>
      <c r="K93" s="4">
        <f t="shared" si="2"/>
        <v>600</v>
      </c>
    </row>
    <row r="94" spans="1:11" s="2" customFormat="1" ht="32.25" customHeight="1">
      <c r="A94" s="96" t="s">
        <v>125</v>
      </c>
      <c r="B94" s="97"/>
      <c r="C94" s="97"/>
      <c r="D94" s="97"/>
      <c r="E94" s="98"/>
      <c r="F94" s="25" t="s">
        <v>124</v>
      </c>
      <c r="G94" s="101" t="s">
        <v>0</v>
      </c>
      <c r="H94" s="101"/>
      <c r="I94" s="102">
        <f>3000000</f>
        <v>3000000</v>
      </c>
      <c r="J94" s="103"/>
      <c r="K94" s="6">
        <f t="shared" si="2"/>
        <v>3000</v>
      </c>
    </row>
    <row r="95" spans="1:11" s="2" customFormat="1" ht="45" customHeight="1">
      <c r="A95" s="118" t="s">
        <v>126</v>
      </c>
      <c r="B95" s="119"/>
      <c r="C95" s="119"/>
      <c r="D95" s="119"/>
      <c r="E95" s="120"/>
      <c r="F95" s="18" t="s">
        <v>124</v>
      </c>
      <c r="G95" s="100" t="s">
        <v>11</v>
      </c>
      <c r="H95" s="100"/>
      <c r="I95" s="104">
        <f>2959200</f>
        <v>2959200</v>
      </c>
      <c r="J95" s="105"/>
      <c r="K95" s="4">
        <f t="shared" si="2"/>
        <v>2959.2</v>
      </c>
    </row>
    <row r="96" spans="1:11" s="2" customFormat="1" ht="97.5" customHeight="1">
      <c r="A96" s="118" t="s">
        <v>191</v>
      </c>
      <c r="B96" s="119"/>
      <c r="C96" s="119"/>
      <c r="D96" s="119"/>
      <c r="E96" s="120"/>
      <c r="F96" s="18" t="s">
        <v>124</v>
      </c>
      <c r="G96" s="100" t="s">
        <v>89</v>
      </c>
      <c r="H96" s="100"/>
      <c r="I96" s="104">
        <f>40800</f>
        <v>40800</v>
      </c>
      <c r="J96" s="105"/>
      <c r="K96" s="4">
        <f t="shared" si="2"/>
        <v>40.8</v>
      </c>
    </row>
    <row r="97" spans="1:11" s="2" customFormat="1" ht="28.5" customHeight="1">
      <c r="A97" s="93" t="s">
        <v>128</v>
      </c>
      <c r="B97" s="94"/>
      <c r="C97" s="94"/>
      <c r="D97" s="94"/>
      <c r="E97" s="95"/>
      <c r="F97" s="20" t="s">
        <v>127</v>
      </c>
      <c r="G97" s="109" t="s">
        <v>0</v>
      </c>
      <c r="H97" s="109"/>
      <c r="I97" s="112">
        <f>19848300</f>
        <v>19848300</v>
      </c>
      <c r="J97" s="113"/>
      <c r="K97" s="28">
        <f>SUM(K98+K100+K102+K105+K107+K109)</f>
        <v>19915.5</v>
      </c>
    </row>
    <row r="98" spans="1:11" s="2" customFormat="1" ht="47.25" customHeight="1">
      <c r="A98" s="96" t="s">
        <v>130</v>
      </c>
      <c r="B98" s="97"/>
      <c r="C98" s="97"/>
      <c r="D98" s="97"/>
      <c r="E98" s="98"/>
      <c r="F98" s="25" t="s">
        <v>129</v>
      </c>
      <c r="G98" s="101" t="s">
        <v>0</v>
      </c>
      <c r="H98" s="101"/>
      <c r="I98" s="114">
        <f>105000</f>
        <v>105000</v>
      </c>
      <c r="J98" s="115"/>
      <c r="K98" s="29">
        <f>I98/1000</f>
        <v>105</v>
      </c>
    </row>
    <row r="99" spans="1:11" s="2" customFormat="1" ht="66" customHeight="1">
      <c r="A99" s="118" t="s">
        <v>131</v>
      </c>
      <c r="B99" s="119"/>
      <c r="C99" s="119"/>
      <c r="D99" s="119"/>
      <c r="E99" s="120"/>
      <c r="F99" s="18" t="s">
        <v>129</v>
      </c>
      <c r="G99" s="100" t="s">
        <v>11</v>
      </c>
      <c r="H99" s="100"/>
      <c r="I99" s="116">
        <f>105000</f>
        <v>105000</v>
      </c>
      <c r="J99" s="117"/>
      <c r="K99" s="30">
        <f>I99/1000</f>
        <v>105</v>
      </c>
    </row>
    <row r="100" spans="1:11" s="2" customFormat="1" ht="41.25" customHeight="1">
      <c r="A100" s="87" t="s">
        <v>175</v>
      </c>
      <c r="B100" s="88"/>
      <c r="C100" s="88"/>
      <c r="D100" s="88"/>
      <c r="E100" s="89"/>
      <c r="F100" s="25">
        <v>7950140</v>
      </c>
      <c r="G100" s="80"/>
      <c r="H100" s="99"/>
      <c r="I100" s="27"/>
      <c r="J100" s="26"/>
      <c r="K100" s="29">
        <v>100</v>
      </c>
    </row>
    <row r="101" spans="1:11" s="2" customFormat="1" ht="60" customHeight="1">
      <c r="A101" s="90" t="s">
        <v>176</v>
      </c>
      <c r="B101" s="91"/>
      <c r="C101" s="91"/>
      <c r="D101" s="91"/>
      <c r="E101" s="92"/>
      <c r="F101" s="18">
        <v>7950140</v>
      </c>
      <c r="G101" s="80">
        <v>240</v>
      </c>
      <c r="H101" s="99"/>
      <c r="I101" s="27"/>
      <c r="J101" s="26"/>
      <c r="K101" s="30">
        <v>100</v>
      </c>
    </row>
    <row r="102" spans="1:11" s="2" customFormat="1" ht="34.5" customHeight="1">
      <c r="A102" s="96" t="s">
        <v>133</v>
      </c>
      <c r="B102" s="97"/>
      <c r="C102" s="97"/>
      <c r="D102" s="97"/>
      <c r="E102" s="98"/>
      <c r="F102" s="25" t="s">
        <v>132</v>
      </c>
      <c r="G102" s="101" t="s">
        <v>0</v>
      </c>
      <c r="H102" s="101"/>
      <c r="I102" s="114">
        <f>119000</f>
        <v>119000</v>
      </c>
      <c r="J102" s="115"/>
      <c r="K102" s="29">
        <f>I102/1000</f>
        <v>119</v>
      </c>
    </row>
    <row r="103" spans="1:11" s="2" customFormat="1" ht="49.5" customHeight="1">
      <c r="A103" s="118" t="s">
        <v>135</v>
      </c>
      <c r="B103" s="119"/>
      <c r="C103" s="119"/>
      <c r="D103" s="119"/>
      <c r="E103" s="120"/>
      <c r="F103" s="18" t="s">
        <v>132</v>
      </c>
      <c r="G103" s="100" t="s">
        <v>134</v>
      </c>
      <c r="H103" s="100"/>
      <c r="I103" s="116">
        <f>100000</f>
        <v>100000</v>
      </c>
      <c r="J103" s="117"/>
      <c r="K103" s="30">
        <f>I103/1000</f>
        <v>100</v>
      </c>
    </row>
    <row r="104" spans="1:11" s="2" customFormat="1" ht="45" customHeight="1">
      <c r="A104" s="118" t="s">
        <v>137</v>
      </c>
      <c r="B104" s="119"/>
      <c r="C104" s="119"/>
      <c r="D104" s="119"/>
      <c r="E104" s="120"/>
      <c r="F104" s="18" t="s">
        <v>132</v>
      </c>
      <c r="G104" s="100" t="s">
        <v>136</v>
      </c>
      <c r="H104" s="100"/>
      <c r="I104" s="116">
        <f>19000</f>
        <v>19000</v>
      </c>
      <c r="J104" s="117"/>
      <c r="K104" s="30">
        <f>I104/1000</f>
        <v>19</v>
      </c>
    </row>
    <row r="105" spans="1:11" s="2" customFormat="1" ht="62.25" customHeight="1">
      <c r="A105" s="96" t="s">
        <v>171</v>
      </c>
      <c r="B105" s="97"/>
      <c r="C105" s="97"/>
      <c r="D105" s="97"/>
      <c r="E105" s="98"/>
      <c r="F105" s="25">
        <v>7959602</v>
      </c>
      <c r="G105" s="101"/>
      <c r="H105" s="101"/>
      <c r="I105" s="114"/>
      <c r="J105" s="115"/>
      <c r="K105" s="29">
        <v>10751.5</v>
      </c>
    </row>
    <row r="106" spans="1:11" s="2" customFormat="1" ht="59.25" customHeight="1">
      <c r="A106" s="118" t="s">
        <v>172</v>
      </c>
      <c r="B106" s="119"/>
      <c r="C106" s="119"/>
      <c r="D106" s="119"/>
      <c r="E106" s="120"/>
      <c r="F106" s="18">
        <v>7959602</v>
      </c>
      <c r="G106" s="100">
        <v>410</v>
      </c>
      <c r="H106" s="100"/>
      <c r="I106" s="116"/>
      <c r="J106" s="117"/>
      <c r="K106" s="30">
        <v>10751.5</v>
      </c>
    </row>
    <row r="107" spans="1:11" s="2" customFormat="1" ht="73.5" customHeight="1">
      <c r="A107" s="96" t="s">
        <v>173</v>
      </c>
      <c r="B107" s="97"/>
      <c r="C107" s="97"/>
      <c r="D107" s="97"/>
      <c r="E107" s="98"/>
      <c r="F107" s="25">
        <v>7959603</v>
      </c>
      <c r="G107" s="101" t="s">
        <v>0</v>
      </c>
      <c r="H107" s="101"/>
      <c r="I107" s="114">
        <f>14161000</f>
        <v>14161000</v>
      </c>
      <c r="J107" s="115"/>
      <c r="K107" s="29">
        <v>8340</v>
      </c>
    </row>
    <row r="108" spans="1:11" s="2" customFormat="1" ht="86.25" customHeight="1">
      <c r="A108" s="118" t="s">
        <v>174</v>
      </c>
      <c r="B108" s="119"/>
      <c r="C108" s="119"/>
      <c r="D108" s="119"/>
      <c r="E108" s="120"/>
      <c r="F108" s="18">
        <v>7959603</v>
      </c>
      <c r="G108" s="100" t="s">
        <v>138</v>
      </c>
      <c r="H108" s="100"/>
      <c r="I108" s="116">
        <f>14161000</f>
        <v>14161000</v>
      </c>
      <c r="J108" s="117"/>
      <c r="K108" s="30">
        <v>8340</v>
      </c>
    </row>
    <row r="109" spans="1:11" s="2" customFormat="1" ht="61.5" customHeight="1">
      <c r="A109" s="96" t="s">
        <v>160</v>
      </c>
      <c r="B109" s="97"/>
      <c r="C109" s="97"/>
      <c r="D109" s="97"/>
      <c r="E109" s="98"/>
      <c r="F109" s="25" t="s">
        <v>139</v>
      </c>
      <c r="G109" s="101" t="s">
        <v>0</v>
      </c>
      <c r="H109" s="101"/>
      <c r="I109" s="114">
        <f>500000</f>
        <v>500000</v>
      </c>
      <c r="J109" s="115"/>
      <c r="K109" s="29">
        <f>I109/1000</f>
        <v>500</v>
      </c>
    </row>
    <row r="110" spans="1:11" s="2" customFormat="1" ht="74.25" customHeight="1">
      <c r="A110" s="118" t="s">
        <v>161</v>
      </c>
      <c r="B110" s="119"/>
      <c r="C110" s="119"/>
      <c r="D110" s="119"/>
      <c r="E110" s="120"/>
      <c r="F110" s="18" t="s">
        <v>139</v>
      </c>
      <c r="G110" s="100" t="s">
        <v>11</v>
      </c>
      <c r="H110" s="100"/>
      <c r="I110" s="116">
        <f>500000</f>
        <v>500000</v>
      </c>
      <c r="J110" s="117"/>
      <c r="K110" s="30">
        <f>I110/1000</f>
        <v>500</v>
      </c>
    </row>
    <row r="111" spans="1:11" s="2" customFormat="1" ht="33.75" customHeight="1">
      <c r="A111" s="93" t="s">
        <v>141</v>
      </c>
      <c r="B111" s="94"/>
      <c r="C111" s="94"/>
      <c r="D111" s="94"/>
      <c r="E111" s="95"/>
      <c r="F111" s="20" t="s">
        <v>140</v>
      </c>
      <c r="G111" s="109" t="s">
        <v>0</v>
      </c>
      <c r="H111" s="109"/>
      <c r="I111" s="106">
        <f>18809000</f>
        <v>18809000</v>
      </c>
      <c r="J111" s="107"/>
      <c r="K111" s="31">
        <f>SUM(K112+K116+K118+K121+K123)</f>
        <v>38809</v>
      </c>
    </row>
    <row r="112" spans="1:11" s="2" customFormat="1" ht="32.25" customHeight="1">
      <c r="A112" s="96" t="s">
        <v>143</v>
      </c>
      <c r="B112" s="97"/>
      <c r="C112" s="97"/>
      <c r="D112" s="97"/>
      <c r="E112" s="98"/>
      <c r="F112" s="25" t="s">
        <v>142</v>
      </c>
      <c r="G112" s="101" t="s">
        <v>0</v>
      </c>
      <c r="H112" s="101"/>
      <c r="I112" s="102">
        <f>16059000</f>
        <v>16059000</v>
      </c>
      <c r="J112" s="103"/>
      <c r="K112" s="24">
        <f>SUM(K113:K114)+K115</f>
        <v>15756.199999999999</v>
      </c>
    </row>
    <row r="113" spans="1:11" s="2" customFormat="1" ht="45.75" customHeight="1">
      <c r="A113" s="118" t="s">
        <v>144</v>
      </c>
      <c r="B113" s="119"/>
      <c r="C113" s="119"/>
      <c r="D113" s="119"/>
      <c r="E113" s="120"/>
      <c r="F113" s="18" t="s">
        <v>142</v>
      </c>
      <c r="G113" s="100" t="s">
        <v>11</v>
      </c>
      <c r="H113" s="100"/>
      <c r="I113" s="104">
        <f>13709000</f>
        <v>13709000</v>
      </c>
      <c r="J113" s="105"/>
      <c r="K113" s="32">
        <v>13079.8</v>
      </c>
    </row>
    <row r="114" spans="1:11" s="2" customFormat="1" ht="37.5" customHeight="1">
      <c r="A114" s="118" t="s">
        <v>145</v>
      </c>
      <c r="B114" s="119"/>
      <c r="C114" s="119"/>
      <c r="D114" s="119"/>
      <c r="E114" s="120"/>
      <c r="F114" s="18" t="s">
        <v>142</v>
      </c>
      <c r="G114" s="100" t="s">
        <v>138</v>
      </c>
      <c r="H114" s="100"/>
      <c r="I114" s="104">
        <f>2350000</f>
        <v>2350000</v>
      </c>
      <c r="J114" s="105"/>
      <c r="K114" s="32">
        <f>I114/1000</f>
        <v>2350</v>
      </c>
    </row>
    <row r="115" spans="1:11" s="2" customFormat="1" ht="100.5" customHeight="1">
      <c r="A115" s="118" t="s">
        <v>192</v>
      </c>
      <c r="B115" s="119"/>
      <c r="C115" s="119"/>
      <c r="D115" s="119"/>
      <c r="E115" s="120"/>
      <c r="F115" s="18">
        <v>8202200</v>
      </c>
      <c r="G115" s="100" t="s">
        <v>89</v>
      </c>
      <c r="H115" s="100"/>
      <c r="I115" s="42"/>
      <c r="J115" s="12"/>
      <c r="K115" s="32">
        <v>326.4</v>
      </c>
    </row>
    <row r="116" spans="1:11" s="2" customFormat="1" ht="28.5" customHeight="1">
      <c r="A116" s="96" t="s">
        <v>147</v>
      </c>
      <c r="B116" s="97"/>
      <c r="C116" s="97"/>
      <c r="D116" s="97"/>
      <c r="E116" s="98"/>
      <c r="F116" s="25" t="s">
        <v>146</v>
      </c>
      <c r="G116" s="101" t="s">
        <v>0</v>
      </c>
      <c r="H116" s="101"/>
      <c r="I116" s="102">
        <f>1200000</f>
        <v>1200000</v>
      </c>
      <c r="J116" s="103"/>
      <c r="K116" s="24">
        <f>I116/1000</f>
        <v>1200</v>
      </c>
    </row>
    <row r="117" spans="1:11" s="2" customFormat="1" ht="48" customHeight="1">
      <c r="A117" s="118" t="s">
        <v>148</v>
      </c>
      <c r="B117" s="119"/>
      <c r="C117" s="119"/>
      <c r="D117" s="119"/>
      <c r="E117" s="120"/>
      <c r="F117" s="18" t="s">
        <v>146</v>
      </c>
      <c r="G117" s="100" t="s">
        <v>11</v>
      </c>
      <c r="H117" s="100"/>
      <c r="I117" s="104">
        <f>1200000</f>
        <v>1200000</v>
      </c>
      <c r="J117" s="105"/>
      <c r="K117" s="32">
        <f>I117/1000</f>
        <v>1200</v>
      </c>
    </row>
    <row r="118" spans="1:11" s="2" customFormat="1" ht="33.75" customHeight="1">
      <c r="A118" s="96" t="s">
        <v>150</v>
      </c>
      <c r="B118" s="97"/>
      <c r="C118" s="97"/>
      <c r="D118" s="97"/>
      <c r="E118" s="98"/>
      <c r="F118" s="25" t="s">
        <v>149</v>
      </c>
      <c r="G118" s="101" t="s">
        <v>0</v>
      </c>
      <c r="H118" s="101"/>
      <c r="I118" s="102">
        <f>1550000</f>
        <v>1550000</v>
      </c>
      <c r="J118" s="103"/>
      <c r="K118" s="24">
        <f>I118/1000</f>
        <v>1550</v>
      </c>
    </row>
    <row r="119" spans="1:11" s="2" customFormat="1" ht="38.25" customHeight="1">
      <c r="A119" s="118" t="s">
        <v>151</v>
      </c>
      <c r="B119" s="119"/>
      <c r="C119" s="119"/>
      <c r="D119" s="119"/>
      <c r="E119" s="120"/>
      <c r="F119" s="18" t="s">
        <v>149</v>
      </c>
      <c r="G119" s="100" t="s">
        <v>138</v>
      </c>
      <c r="H119" s="100"/>
      <c r="I119" s="104">
        <f>1210200</f>
        <v>1210200</v>
      </c>
      <c r="J119" s="105"/>
      <c r="K119" s="32">
        <f>I119/1000</f>
        <v>1210.2</v>
      </c>
    </row>
    <row r="120" spans="1:11" s="2" customFormat="1" ht="36" customHeight="1">
      <c r="A120" s="118" t="s">
        <v>153</v>
      </c>
      <c r="B120" s="119"/>
      <c r="C120" s="119"/>
      <c r="D120" s="119"/>
      <c r="E120" s="120"/>
      <c r="F120" s="18" t="s">
        <v>149</v>
      </c>
      <c r="G120" s="123" t="s">
        <v>152</v>
      </c>
      <c r="H120" s="123"/>
      <c r="I120" s="104">
        <f>339800</f>
        <v>339800</v>
      </c>
      <c r="J120" s="105"/>
      <c r="K120" s="32">
        <f>I120/1000</f>
        <v>339.8</v>
      </c>
    </row>
    <row r="121" spans="1:11" s="2" customFormat="1" ht="46.5" customHeight="1">
      <c r="A121" s="87" t="s">
        <v>165</v>
      </c>
      <c r="B121" s="88"/>
      <c r="C121" s="88"/>
      <c r="D121" s="88"/>
      <c r="E121" s="89"/>
      <c r="F121" s="25">
        <v>8204406</v>
      </c>
      <c r="G121" s="140"/>
      <c r="H121" s="141"/>
      <c r="I121" s="33"/>
      <c r="J121" s="34"/>
      <c r="K121" s="24">
        <v>302.8</v>
      </c>
    </row>
    <row r="122" spans="1:11" s="2" customFormat="1" ht="57.75" customHeight="1">
      <c r="A122" s="90" t="s">
        <v>167</v>
      </c>
      <c r="B122" s="91"/>
      <c r="C122" s="91"/>
      <c r="D122" s="91"/>
      <c r="E122" s="92"/>
      <c r="F122" s="18">
        <v>8204406</v>
      </c>
      <c r="G122" s="142">
        <v>240</v>
      </c>
      <c r="H122" s="143"/>
      <c r="I122" s="16"/>
      <c r="J122" s="12"/>
      <c r="K122" s="32">
        <v>302.8</v>
      </c>
    </row>
    <row r="123" spans="1:11" s="2" customFormat="1" ht="48.75" customHeight="1">
      <c r="A123" s="87" t="s">
        <v>177</v>
      </c>
      <c r="B123" s="88"/>
      <c r="C123" s="88"/>
      <c r="D123" s="88"/>
      <c r="E123" s="89"/>
      <c r="F123" s="25">
        <v>8207052</v>
      </c>
      <c r="G123" s="124"/>
      <c r="H123" s="125"/>
      <c r="I123" s="33"/>
      <c r="J123" s="34"/>
      <c r="K123" s="24">
        <v>20000</v>
      </c>
    </row>
    <row r="124" spans="1:11" s="2" customFormat="1" ht="72" customHeight="1">
      <c r="A124" s="90" t="s">
        <v>178</v>
      </c>
      <c r="B124" s="91"/>
      <c r="C124" s="91"/>
      <c r="D124" s="91"/>
      <c r="E124" s="92"/>
      <c r="F124" s="18">
        <v>8207052</v>
      </c>
      <c r="G124" s="126">
        <v>240</v>
      </c>
      <c r="H124" s="127"/>
      <c r="I124" s="16"/>
      <c r="J124" s="12"/>
      <c r="K124" s="32">
        <v>20000</v>
      </c>
    </row>
    <row r="125" spans="1:11" s="2" customFormat="1" ht="30.75" customHeight="1">
      <c r="A125" s="93" t="s">
        <v>162</v>
      </c>
      <c r="B125" s="94"/>
      <c r="C125" s="94"/>
      <c r="D125" s="94"/>
      <c r="E125" s="95"/>
      <c r="F125" s="20">
        <v>9001100</v>
      </c>
      <c r="G125" s="129" t="s">
        <v>0</v>
      </c>
      <c r="H125" s="129"/>
      <c r="I125" s="121">
        <f>1882900</f>
        <v>1882900</v>
      </c>
      <c r="J125" s="122"/>
      <c r="K125" s="7">
        <v>1559.4</v>
      </c>
    </row>
    <row r="126" spans="1:11" s="2" customFormat="1" ht="37.5" customHeight="1">
      <c r="A126" s="147" t="s">
        <v>156</v>
      </c>
      <c r="B126" s="148"/>
      <c r="C126" s="148"/>
      <c r="D126" s="148"/>
      <c r="E126" s="149"/>
      <c r="F126" s="21" t="s">
        <v>154</v>
      </c>
      <c r="G126" s="123" t="s">
        <v>155</v>
      </c>
      <c r="H126" s="123"/>
      <c r="I126" s="131">
        <f>1882900</f>
        <v>1882900</v>
      </c>
      <c r="J126" s="132"/>
      <c r="K126" s="13">
        <v>1559.4</v>
      </c>
    </row>
    <row r="127" spans="1:11" s="2" customFormat="1" ht="37.5" customHeight="1">
      <c r="A127" s="150" t="s">
        <v>166</v>
      </c>
      <c r="B127" s="83"/>
      <c r="C127" s="83"/>
      <c r="D127" s="83"/>
      <c r="E127" s="151"/>
      <c r="F127" s="56">
        <v>9104406</v>
      </c>
      <c r="G127" s="130"/>
      <c r="H127" s="130"/>
      <c r="I127" s="58"/>
      <c r="J127" s="58"/>
      <c r="K127" s="5">
        <v>7558.8</v>
      </c>
    </row>
    <row r="128" spans="1:11" s="2" customFormat="1" ht="60" customHeight="1">
      <c r="A128" s="144" t="s">
        <v>168</v>
      </c>
      <c r="B128" s="145"/>
      <c r="C128" s="145"/>
      <c r="D128" s="145"/>
      <c r="E128" s="146"/>
      <c r="F128" s="17">
        <v>9104406</v>
      </c>
      <c r="G128" s="78">
        <v>240</v>
      </c>
      <c r="H128" s="78"/>
      <c r="I128" s="22"/>
      <c r="J128" s="22"/>
      <c r="K128" s="4">
        <v>7558.8</v>
      </c>
    </row>
    <row r="129" spans="1:11" s="2" customFormat="1" ht="56.25" customHeight="1">
      <c r="A129" s="152" t="s">
        <v>179</v>
      </c>
      <c r="B129" s="153"/>
      <c r="C129" s="153"/>
      <c r="D129" s="153"/>
      <c r="E129" s="154"/>
      <c r="F129" s="38">
        <v>9205148</v>
      </c>
      <c r="G129" s="39"/>
      <c r="H129" s="38"/>
      <c r="I129" s="40"/>
      <c r="J129" s="40"/>
      <c r="K129" s="41">
        <v>50</v>
      </c>
    </row>
    <row r="130" spans="1:11" s="2" customFormat="1" ht="56.25" customHeight="1">
      <c r="A130" s="155" t="s">
        <v>180</v>
      </c>
      <c r="B130" s="156"/>
      <c r="C130" s="156"/>
      <c r="D130" s="156"/>
      <c r="E130" s="157"/>
      <c r="F130" s="35">
        <v>9205148</v>
      </c>
      <c r="G130" s="128">
        <v>110</v>
      </c>
      <c r="H130" s="79"/>
      <c r="I130" s="36"/>
      <c r="J130" s="36"/>
      <c r="K130" s="37">
        <v>50</v>
      </c>
    </row>
    <row r="131" spans="1:11" s="2" customFormat="1" ht="56.25" customHeight="1">
      <c r="A131" s="82" t="s">
        <v>185</v>
      </c>
      <c r="B131" s="83"/>
      <c r="C131" s="83"/>
      <c r="D131" s="83"/>
      <c r="E131" s="84"/>
      <c r="F131" s="45">
        <v>9304313</v>
      </c>
      <c r="G131" s="85"/>
      <c r="H131" s="86"/>
      <c r="I131" s="44"/>
      <c r="J131" s="44"/>
      <c r="K131" s="46">
        <v>380</v>
      </c>
    </row>
    <row r="132" spans="1:11" s="2" customFormat="1" ht="57.75" customHeight="1">
      <c r="A132" s="158" t="s">
        <v>186</v>
      </c>
      <c r="B132" s="145"/>
      <c r="C132" s="145"/>
      <c r="D132" s="145"/>
      <c r="E132" s="159"/>
      <c r="F132" s="43">
        <v>9304313</v>
      </c>
      <c r="G132" s="128">
        <v>110</v>
      </c>
      <c r="H132" s="79"/>
      <c r="I132" s="36"/>
      <c r="J132" s="36"/>
      <c r="K132" s="37">
        <v>380</v>
      </c>
    </row>
    <row r="133" spans="1:11" s="2" customFormat="1" ht="33.75" customHeight="1" thickBot="1">
      <c r="A133" s="63" t="s">
        <v>163</v>
      </c>
      <c r="B133" s="63"/>
      <c r="C133" s="63"/>
      <c r="D133" s="63"/>
      <c r="E133" s="63"/>
      <c r="F133" s="14"/>
      <c r="G133" s="64"/>
      <c r="H133" s="65"/>
      <c r="I133" s="69">
        <f>103870000</f>
        <v>103870000</v>
      </c>
      <c r="J133" s="70"/>
      <c r="K133" s="15">
        <f>SUM(K14+K23+K37+K40+K43+K46+K49+K56+K60+K63+K66+K71+K79+K84+K87+K97+K111+K125+K127+K129)+K131</f>
        <v>131858.8</v>
      </c>
    </row>
    <row r="134" spans="6:10" s="2" customFormat="1" ht="13.5" customHeight="1">
      <c r="F134" s="68" t="s">
        <v>0</v>
      </c>
      <c r="G134" s="68"/>
      <c r="H134" s="68"/>
      <c r="I134" s="68"/>
      <c r="J134" s="68"/>
    </row>
    <row r="135" spans="6:10" s="2" customFormat="1" ht="13.5" customHeight="1">
      <c r="F135" s="68" t="s">
        <v>0</v>
      </c>
      <c r="G135" s="68"/>
      <c r="H135" s="68"/>
      <c r="I135" s="68"/>
      <c r="J135" s="68"/>
    </row>
    <row r="136" spans="6:10" s="2" customFormat="1" ht="13.5" customHeight="1">
      <c r="F136" s="68" t="s">
        <v>0</v>
      </c>
      <c r="G136" s="68"/>
      <c r="H136" s="68"/>
      <c r="I136" s="68"/>
      <c r="J136" s="68"/>
    </row>
    <row r="137" spans="6:10" s="2" customFormat="1" ht="13.5" customHeight="1">
      <c r="F137" s="68" t="s">
        <v>0</v>
      </c>
      <c r="G137" s="68"/>
      <c r="H137" s="68"/>
      <c r="I137" s="68"/>
      <c r="J137" s="68"/>
    </row>
    <row r="138" spans="6:10" s="2" customFormat="1" ht="6" customHeight="1">
      <c r="F138" s="68" t="s">
        <v>0</v>
      </c>
      <c r="G138" s="68"/>
      <c r="H138" s="68"/>
      <c r="I138" s="68"/>
      <c r="J138" s="68"/>
    </row>
    <row r="139" spans="6:10" s="2" customFormat="1" ht="13.5" customHeight="1">
      <c r="F139" s="68"/>
      <c r="G139" s="68"/>
      <c r="H139" s="68"/>
      <c r="I139" s="68"/>
      <c r="J139" s="68"/>
    </row>
  </sheetData>
  <sheetProtection/>
  <mergeCells count="361">
    <mergeCell ref="A129:E129"/>
    <mergeCell ref="A130:E130"/>
    <mergeCell ref="A133:E133"/>
    <mergeCell ref="G133:H133"/>
    <mergeCell ref="G130:H130"/>
    <mergeCell ref="A132:E132"/>
    <mergeCell ref="A128:E128"/>
    <mergeCell ref="A117:E117"/>
    <mergeCell ref="A121:E121"/>
    <mergeCell ref="A122:E122"/>
    <mergeCell ref="A118:E118"/>
    <mergeCell ref="A125:E125"/>
    <mergeCell ref="A126:E126"/>
    <mergeCell ref="A127:E127"/>
    <mergeCell ref="A97:E97"/>
    <mergeCell ref="G121:H121"/>
    <mergeCell ref="G122:H122"/>
    <mergeCell ref="A119:E119"/>
    <mergeCell ref="A120:E120"/>
    <mergeCell ref="A115:E115"/>
    <mergeCell ref="G115:H115"/>
    <mergeCell ref="A99:E99"/>
    <mergeCell ref="A106:E106"/>
    <mergeCell ref="A107:E107"/>
    <mergeCell ref="A7:J10"/>
    <mergeCell ref="I68:J68"/>
    <mergeCell ref="A104:E104"/>
    <mergeCell ref="A105:E105"/>
    <mergeCell ref="A94:E94"/>
    <mergeCell ref="A67:E67"/>
    <mergeCell ref="A68:E68"/>
    <mergeCell ref="A103:E103"/>
    <mergeCell ref="A95:E95"/>
    <mergeCell ref="A96:E96"/>
    <mergeCell ref="D1:F1"/>
    <mergeCell ref="D2:H2"/>
    <mergeCell ref="D3:K3"/>
    <mergeCell ref="D4:H4"/>
    <mergeCell ref="A116:E116"/>
    <mergeCell ref="A112:E112"/>
    <mergeCell ref="A113:E113"/>
    <mergeCell ref="A114:E114"/>
    <mergeCell ref="A110:E110"/>
    <mergeCell ref="A108:E108"/>
    <mergeCell ref="A109:E109"/>
    <mergeCell ref="A88:E88"/>
    <mergeCell ref="A89:E89"/>
    <mergeCell ref="A92:E92"/>
    <mergeCell ref="A93:E93"/>
    <mergeCell ref="A90:E90"/>
    <mergeCell ref="A91:E91"/>
    <mergeCell ref="A101:E101"/>
    <mergeCell ref="A98:E98"/>
    <mergeCell ref="A83:E83"/>
    <mergeCell ref="A46:E46"/>
    <mergeCell ref="A47:E47"/>
    <mergeCell ref="A48:E48"/>
    <mergeCell ref="A75:E75"/>
    <mergeCell ref="A76:E76"/>
    <mergeCell ref="A77:E77"/>
    <mergeCell ref="A78:E78"/>
    <mergeCell ref="A79:E79"/>
    <mergeCell ref="A80:E80"/>
    <mergeCell ref="A86:E86"/>
    <mergeCell ref="A87:E87"/>
    <mergeCell ref="A84:E84"/>
    <mergeCell ref="A85:E85"/>
    <mergeCell ref="A81:E81"/>
    <mergeCell ref="A82:E82"/>
    <mergeCell ref="A69:E69"/>
    <mergeCell ref="A70:E70"/>
    <mergeCell ref="A71:E71"/>
    <mergeCell ref="A72:E72"/>
    <mergeCell ref="A73:E73"/>
    <mergeCell ref="A74:E74"/>
    <mergeCell ref="A66:E66"/>
    <mergeCell ref="A53:E53"/>
    <mergeCell ref="A54:E54"/>
    <mergeCell ref="A55:E55"/>
    <mergeCell ref="A56:E56"/>
    <mergeCell ref="A57:E57"/>
    <mergeCell ref="A64:E64"/>
    <mergeCell ref="A58:E58"/>
    <mergeCell ref="A59:E59"/>
    <mergeCell ref="A63:E63"/>
    <mergeCell ref="A52:E52"/>
    <mergeCell ref="A60:E60"/>
    <mergeCell ref="A61:E61"/>
    <mergeCell ref="A62:E62"/>
    <mergeCell ref="G114:H114"/>
    <mergeCell ref="G110:H110"/>
    <mergeCell ref="A38:E38"/>
    <mergeCell ref="A39:E39"/>
    <mergeCell ref="A40:E40"/>
    <mergeCell ref="A45:E45"/>
    <mergeCell ref="A43:E43"/>
    <mergeCell ref="A44:E44"/>
    <mergeCell ref="A50:E50"/>
    <mergeCell ref="A65:E65"/>
    <mergeCell ref="F138:J138"/>
    <mergeCell ref="F134:J134"/>
    <mergeCell ref="F135:J135"/>
    <mergeCell ref="G125:H125"/>
    <mergeCell ref="G127:H127"/>
    <mergeCell ref="G128:H128"/>
    <mergeCell ref="F136:J136"/>
    <mergeCell ref="G126:H126"/>
    <mergeCell ref="I126:J126"/>
    <mergeCell ref="I133:J133"/>
    <mergeCell ref="G123:H123"/>
    <mergeCell ref="G124:H124"/>
    <mergeCell ref="G132:H132"/>
    <mergeCell ref="A17:E17"/>
    <mergeCell ref="A18:E18"/>
    <mergeCell ref="A21:E21"/>
    <mergeCell ref="A22:E22"/>
    <mergeCell ref="A20:E20"/>
    <mergeCell ref="A19:E19"/>
    <mergeCell ref="A49:E49"/>
    <mergeCell ref="G102:H102"/>
    <mergeCell ref="G96:H96"/>
    <mergeCell ref="G116:H116"/>
    <mergeCell ref="F139:J139"/>
    <mergeCell ref="I125:J125"/>
    <mergeCell ref="G119:H119"/>
    <mergeCell ref="I119:J119"/>
    <mergeCell ref="G120:H120"/>
    <mergeCell ref="I120:J120"/>
    <mergeCell ref="F137:J137"/>
    <mergeCell ref="A51:E51"/>
    <mergeCell ref="A41:E41"/>
    <mergeCell ref="A42:E42"/>
    <mergeCell ref="A31:E31"/>
    <mergeCell ref="A32:E32"/>
    <mergeCell ref="A36:E36"/>
    <mergeCell ref="A33:E33"/>
    <mergeCell ref="A34:E34"/>
    <mergeCell ref="A35:E35"/>
    <mergeCell ref="A37:E37"/>
    <mergeCell ref="A12:E13"/>
    <mergeCell ref="A14:E14"/>
    <mergeCell ref="A15:E15"/>
    <mergeCell ref="A16:E16"/>
    <mergeCell ref="A23:E23"/>
    <mergeCell ref="A24:E24"/>
    <mergeCell ref="A29:E29"/>
    <mergeCell ref="A30:E30"/>
    <mergeCell ref="A28:E28"/>
    <mergeCell ref="A25:E25"/>
    <mergeCell ref="A26:E26"/>
    <mergeCell ref="A27:E27"/>
    <mergeCell ref="G83:H83"/>
    <mergeCell ref="G93:H93"/>
    <mergeCell ref="G86:H86"/>
    <mergeCell ref="G84:H84"/>
    <mergeCell ref="I117:J117"/>
    <mergeCell ref="G118:H118"/>
    <mergeCell ref="I118:J118"/>
    <mergeCell ref="G112:H112"/>
    <mergeCell ref="I112:J112"/>
    <mergeCell ref="G113:H113"/>
    <mergeCell ref="I113:J113"/>
    <mergeCell ref="I114:J114"/>
    <mergeCell ref="G117:H117"/>
    <mergeCell ref="I116:J116"/>
    <mergeCell ref="I109:J109"/>
    <mergeCell ref="I110:J110"/>
    <mergeCell ref="G111:H111"/>
    <mergeCell ref="I111:J111"/>
    <mergeCell ref="G109:H109"/>
    <mergeCell ref="I106:J106"/>
    <mergeCell ref="G107:H107"/>
    <mergeCell ref="I107:J107"/>
    <mergeCell ref="G108:H108"/>
    <mergeCell ref="I108:J108"/>
    <mergeCell ref="G106:H106"/>
    <mergeCell ref="I104:J104"/>
    <mergeCell ref="G105:H105"/>
    <mergeCell ref="I105:J105"/>
    <mergeCell ref="G99:H99"/>
    <mergeCell ref="I99:J99"/>
    <mergeCell ref="I102:J102"/>
    <mergeCell ref="G103:H103"/>
    <mergeCell ref="I103:J103"/>
    <mergeCell ref="G104:H104"/>
    <mergeCell ref="G101:H101"/>
    <mergeCell ref="I96:J96"/>
    <mergeCell ref="G97:H97"/>
    <mergeCell ref="I97:J97"/>
    <mergeCell ref="G98:H98"/>
    <mergeCell ref="I98:J98"/>
    <mergeCell ref="I94:J94"/>
    <mergeCell ref="I91:J91"/>
    <mergeCell ref="G92:H92"/>
    <mergeCell ref="I92:J92"/>
    <mergeCell ref="G91:H91"/>
    <mergeCell ref="G95:H95"/>
    <mergeCell ref="I95:J95"/>
    <mergeCell ref="G88:H88"/>
    <mergeCell ref="I88:J88"/>
    <mergeCell ref="G89:H89"/>
    <mergeCell ref="I89:J89"/>
    <mergeCell ref="G90:H90"/>
    <mergeCell ref="I90:J90"/>
    <mergeCell ref="I93:J93"/>
    <mergeCell ref="G94:H94"/>
    <mergeCell ref="I84:J84"/>
    <mergeCell ref="G85:H85"/>
    <mergeCell ref="I85:J85"/>
    <mergeCell ref="G87:H87"/>
    <mergeCell ref="I87:J87"/>
    <mergeCell ref="I86:J86"/>
    <mergeCell ref="I83:J83"/>
    <mergeCell ref="G46:H46"/>
    <mergeCell ref="I46:J46"/>
    <mergeCell ref="G47:H47"/>
    <mergeCell ref="I47:J47"/>
    <mergeCell ref="G48:H48"/>
    <mergeCell ref="I48:J48"/>
    <mergeCell ref="G80:H80"/>
    <mergeCell ref="I80:J80"/>
    <mergeCell ref="G81:H81"/>
    <mergeCell ref="I78:J78"/>
    <mergeCell ref="G79:H79"/>
    <mergeCell ref="I79:J79"/>
    <mergeCell ref="G73:H73"/>
    <mergeCell ref="I73:J73"/>
    <mergeCell ref="G74:H74"/>
    <mergeCell ref="I74:J74"/>
    <mergeCell ref="G82:H82"/>
    <mergeCell ref="I82:J82"/>
    <mergeCell ref="G75:H75"/>
    <mergeCell ref="I75:J75"/>
    <mergeCell ref="G76:H76"/>
    <mergeCell ref="I76:J76"/>
    <mergeCell ref="G77:H77"/>
    <mergeCell ref="I77:J77"/>
    <mergeCell ref="I81:J81"/>
    <mergeCell ref="G78:H78"/>
    <mergeCell ref="G71:H71"/>
    <mergeCell ref="I71:J71"/>
    <mergeCell ref="G72:H72"/>
    <mergeCell ref="I72:J72"/>
    <mergeCell ref="G69:H69"/>
    <mergeCell ref="I69:J69"/>
    <mergeCell ref="G64:H64"/>
    <mergeCell ref="I64:J64"/>
    <mergeCell ref="G65:H65"/>
    <mergeCell ref="I65:J65"/>
    <mergeCell ref="G67:H67"/>
    <mergeCell ref="G68:H68"/>
    <mergeCell ref="G70:H70"/>
    <mergeCell ref="I70:J70"/>
    <mergeCell ref="G61:H61"/>
    <mergeCell ref="I61:J61"/>
    <mergeCell ref="G62:H62"/>
    <mergeCell ref="I62:J62"/>
    <mergeCell ref="G63:H63"/>
    <mergeCell ref="I63:J63"/>
    <mergeCell ref="G66:H66"/>
    <mergeCell ref="I66:J66"/>
    <mergeCell ref="G58:H58"/>
    <mergeCell ref="I58:J58"/>
    <mergeCell ref="G60:H60"/>
    <mergeCell ref="I60:J60"/>
    <mergeCell ref="G59:H59"/>
    <mergeCell ref="I59:J59"/>
    <mergeCell ref="G57:H57"/>
    <mergeCell ref="I57:J57"/>
    <mergeCell ref="G56:H56"/>
    <mergeCell ref="I56:J56"/>
    <mergeCell ref="G52:H52"/>
    <mergeCell ref="I52:J52"/>
    <mergeCell ref="G53:H53"/>
    <mergeCell ref="I53:J53"/>
    <mergeCell ref="G54:H54"/>
    <mergeCell ref="I54:J54"/>
    <mergeCell ref="G55:H55"/>
    <mergeCell ref="I55:J55"/>
    <mergeCell ref="G51:H51"/>
    <mergeCell ref="I51:J51"/>
    <mergeCell ref="G42:H42"/>
    <mergeCell ref="I42:J42"/>
    <mergeCell ref="G44:H44"/>
    <mergeCell ref="I44:J44"/>
    <mergeCell ref="I37:J37"/>
    <mergeCell ref="G38:H38"/>
    <mergeCell ref="I38:J38"/>
    <mergeCell ref="G50:H50"/>
    <mergeCell ref="I50:J50"/>
    <mergeCell ref="G49:H49"/>
    <mergeCell ref="I49:J49"/>
    <mergeCell ref="G40:H40"/>
    <mergeCell ref="I40:J40"/>
    <mergeCell ref="G41:H41"/>
    <mergeCell ref="I41:J41"/>
    <mergeCell ref="G45:H45"/>
    <mergeCell ref="I45:J45"/>
    <mergeCell ref="G43:H43"/>
    <mergeCell ref="I43:J43"/>
    <mergeCell ref="I39:J39"/>
    <mergeCell ref="G32:H32"/>
    <mergeCell ref="I32:J32"/>
    <mergeCell ref="G33:H33"/>
    <mergeCell ref="I33:J33"/>
    <mergeCell ref="G34:H34"/>
    <mergeCell ref="I34:J34"/>
    <mergeCell ref="G35:H35"/>
    <mergeCell ref="I35:J35"/>
    <mergeCell ref="G37:H37"/>
    <mergeCell ref="G27:H27"/>
    <mergeCell ref="I27:J27"/>
    <mergeCell ref="G28:H28"/>
    <mergeCell ref="I28:J28"/>
    <mergeCell ref="G30:H30"/>
    <mergeCell ref="I30:J30"/>
    <mergeCell ref="G31:H31"/>
    <mergeCell ref="I31:J31"/>
    <mergeCell ref="G29:H29"/>
    <mergeCell ref="I29:J29"/>
    <mergeCell ref="G23:H23"/>
    <mergeCell ref="I23:J23"/>
    <mergeCell ref="G24:H24"/>
    <mergeCell ref="I24:J24"/>
    <mergeCell ref="G26:H26"/>
    <mergeCell ref="I26:J26"/>
    <mergeCell ref="G25:H25"/>
    <mergeCell ref="I25:J25"/>
    <mergeCell ref="G19:H19"/>
    <mergeCell ref="I19:J19"/>
    <mergeCell ref="G20:H20"/>
    <mergeCell ref="I20:J20"/>
    <mergeCell ref="K12:K13"/>
    <mergeCell ref="G17:H17"/>
    <mergeCell ref="I17:J17"/>
    <mergeCell ref="G18:H18"/>
    <mergeCell ref="I18:J18"/>
    <mergeCell ref="G15:H15"/>
    <mergeCell ref="I15:J15"/>
    <mergeCell ref="G16:H16"/>
    <mergeCell ref="I16:J16"/>
    <mergeCell ref="G14:H14"/>
    <mergeCell ref="I14:J14"/>
    <mergeCell ref="F11:J11"/>
    <mergeCell ref="I12:J13"/>
    <mergeCell ref="G12:H13"/>
    <mergeCell ref="F12:F13"/>
    <mergeCell ref="G21:H21"/>
    <mergeCell ref="I21:J21"/>
    <mergeCell ref="G22:H22"/>
    <mergeCell ref="I22:J22"/>
    <mergeCell ref="G36:H36"/>
    <mergeCell ref="A131:E131"/>
    <mergeCell ref="G131:H131"/>
    <mergeCell ref="A123:E123"/>
    <mergeCell ref="A124:E124"/>
    <mergeCell ref="A111:E111"/>
    <mergeCell ref="A102:E102"/>
    <mergeCell ref="A100:E100"/>
    <mergeCell ref="G100:H100"/>
    <mergeCell ref="G39:H39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2015-11-23T05:33:14Z</cp:lastPrinted>
  <dcterms:created xsi:type="dcterms:W3CDTF">2015-01-26T14:33:53Z</dcterms:created>
  <dcterms:modified xsi:type="dcterms:W3CDTF">2015-11-23T05:34:31Z</dcterms:modified>
  <cp:category/>
  <cp:version/>
  <cp:contentType/>
  <cp:contentStatus/>
</cp:coreProperties>
</file>