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<sst xmlns="http://schemas.openxmlformats.org/spreadsheetml/2006/main" count="372" uniqueCount="165">
  <si>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</si>
  <si>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</si>
  <si>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</si>
  <si>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</si>
  <si>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</si>
  <si>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</si>
  <si>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</si>
  <si>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</si>
  <si>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</si>
  <si>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</si>
  <si>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</si>
  <si>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</si>
  <si>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</si>
  <si>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</si>
  <si>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</si>
  <si>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</si>
  <si>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</si>
  <si>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</si>
  <si>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</si>
  <si>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</si>
  <si>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</si>
  <si>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</si>
  <si>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</si>
  <si>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</si>
  <si>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</si>
  <si>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</si>
  <si>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</si>
  <si>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</si>
  <si>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</si>
  <si>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</si>
  <si>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</si>
  <si>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</si>
  <si>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</si>
  <si>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</si>
  <si>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</si>
  <si>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</si>
  <si>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</si>
  <si>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</si>
  <si>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</si>
  <si>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</si>
  <si>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</si>
  <si>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</si>
  <si>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</si>
  <si>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</si>
  <si>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</si>
  <si>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</si>
  <si>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</si>
  <si>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</si>
  <si>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</si>
  <si>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</si>
  <si>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</si>
  <si>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</si>
  <si>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</si>
  <si>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</si>
  <si>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</si>
  <si>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</si>
  <si>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</si>
  <si>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</si>
  <si>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</si>
  <si>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</si>
  <si>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</si>
  <si>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</si>
  <si>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</si>
  <si>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</si>
  <si>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</si>
  <si>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</si>
  <si>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</si>
  <si>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</si>
  <si>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</si>
  <si>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</si>
  <si>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</si>
  <si>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</si>
  <si>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</si>
  <si>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</si>
  <si>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</si>
  <si>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</si>
  <si>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</si>
  <si>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</si>
  <si>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</si>
  <si>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</si>
  <si>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</si>
  <si>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</si>
  <si>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</si>
  <si>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</si>
  <si>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</si>
  <si>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</si>
  <si>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</si>
  <si>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</si>
  <si>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</si>
  <si>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</si>
  <si>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</si>
  <si>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</si>
  <si>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</si>
  <si>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</si>
  <si>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</si>
  <si>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</si>
  <si>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</si>
  <si>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</si>
  <si>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</si>
  <si>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</si>
  <si>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</si>
  <si>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</si>
  <si>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</si>
  <si>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</si>
  <si>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</si>
  <si>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</si>
  <si>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</si>
  <si>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</si>
  <si>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</si>
  <si>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</si>
  <si>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</si>
  <si>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</si>
  <si>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</si>
  <si>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</si>
  <si>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</si>
  <si>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</si>
  <si>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</si>
  <si>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</si>
  <si>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</si>
  <si>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</si>
  <si>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</si>
  <si>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</si>
  <si>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</si>
  <si>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</si>
  <si>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</si>
  <si>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</si>
  <si>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</si>
  <si>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</si>
  <si>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</si>
  <si>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</si>
  <si>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</si>
  <si>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</si>
  <si>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</si>
  <si>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</si>
  <si>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</si>
  <si>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</si>
  <si>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</si>
  <si>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</si>
  <si>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</si>
  <si>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</si>
  <si>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</si>
  <si>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</si>
  <si>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</si>
  <si>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</si>
  <si>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</si>
  <si>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</si>
  <si>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</si>
  <si>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</si>
  <si>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</si>
  <si>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</si>
  <si>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</si>
  <si>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</si>
  <si>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</si>
  <si>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</si>
  <si>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 xml:space="preserve">Подпрограмма по переселению из аварийного жилищного фонда с учетом необходимости развития малоэтажного развития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</si>
  <si>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</si>
  <si>
    <t>Резервный фонд</t>
  </si>
  <si>
    <t>0111</t>
  </si>
  <si>
    <t>Резервный фонд администрации Сортавальского городского поселения</t>
  </si>
  <si>
    <t>Резервные средства</t>
  </si>
  <si>
    <t>Мероприятия по Региональной программе капитального ремонта многоквартирных домов</t>
  </si>
  <si>
    <t>Мероприятия в области строительства, архитектуры, градостроительства и землеустройства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</si>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</sst>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Tahoma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9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Fill="1" applyBorder="1" applyAlignment="1">
      <alignment horizontal="center" vertical="center"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0" fillId="34" borderId="19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" fontId="10" fillId="34" borderId="15" xfId="0" applyNumberFormat="1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left" vertical="center" wrapText="1"/>
    </xf>
    <xf numFmtId="4" fontId="10" fillId="34" borderId="22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 wrapText="1"/>
    </xf>
    <xf numFmtId="0" fontId="7" fillId="34" borderId="23" xfId="0" applyNumberFormat="1" applyFont="1" applyFill="1" applyBorder="1" applyAlignment="1">
      <alignment horizontal="center" vertical="center" wrapText="1"/>
    </xf>
    <xf numFmtId="0" fontId="7" fillId="34" borderId="21" xfId="0" applyNumberFormat="1" applyFont="1" applyFill="1" applyBorder="1" applyAlignment="1">
      <alignment horizontal="center" vertical="center" wrapText="1"/>
    </xf>
    <xf numFmtId="0" fontId="10" fillId="34" borderId="13" xfId="0" applyNumberFormat="1" applyFont="1" applyFill="1" applyBorder="1" applyAlignment="1">
      <alignment horizontal="left" vertical="center" wrapText="1"/>
    </xf>
    <xf numFmtId="0" fontId="10" fillId="34" borderId="13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165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5" fontId="8" fillId="33" borderId="20" xfId="0" applyNumberFormat="1" applyFont="1" applyFill="1" applyBorder="1" applyAlignment="1">
      <alignment horizontal="center" vertical="center"/>
    </xf>
    <xf numFmtId="165" fontId="8" fillId="33" borderId="21" xfId="0" applyNumberFormat="1" applyFont="1" applyFill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165" fontId="12" fillId="33" borderId="20" xfId="0" applyNumberFormat="1" applyFont="1" applyFill="1" applyBorder="1" applyAlignment="1">
      <alignment horizontal="center" vertical="center"/>
    </xf>
    <xf numFmtId="165" fontId="12" fillId="33" borderId="2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10" fillId="34" borderId="17" xfId="0" applyNumberFormat="1" applyFont="1" applyFill="1" applyBorder="1" applyAlignment="1">
      <alignment horizontal="left" vertical="center" wrapText="1"/>
    </xf>
    <xf numFmtId="0" fontId="10" fillId="34" borderId="18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 wrapText="1"/>
    </xf>
    <xf numFmtId="0" fontId="2" fillId="34" borderId="0" xfId="0" applyNumberFormat="1" applyFont="1" applyFill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>
      <alignment horizontal="center" vertical="top" wrapText="1"/>
    </xf>
    <xf numFmtId="0" fontId="4" fillId="34" borderId="0" xfId="0" applyNumberFormat="1" applyFont="1" applyFill="1" applyAlignment="1">
      <alignment horizontal="left" vertical="top" wrapText="1"/>
    </xf>
    <xf numFmtId="4" fontId="7" fillId="34" borderId="24" xfId="0" applyNumberFormat="1" applyFont="1" applyFill="1" applyBorder="1" applyAlignment="1">
      <alignment horizontal="center" vertical="center" wrapText="1"/>
    </xf>
    <xf numFmtId="4" fontId="7" fillId="34" borderId="25" xfId="0" applyNumberFormat="1" applyFont="1" applyFill="1" applyBorder="1" applyAlignment="1">
      <alignment horizontal="center" vertical="center" wrapText="1"/>
    </xf>
    <xf numFmtId="14" fontId="5" fillId="34" borderId="0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" fontId="7" fillId="33" borderId="15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10" fillId="34" borderId="11" xfId="0" applyNumberFormat="1" applyFont="1" applyFill="1" applyBorder="1" applyAlignment="1">
      <alignment horizontal="center" vertical="center" wrapText="1"/>
    </xf>
    <xf numFmtId="0" fontId="10" fillId="34" borderId="26" xfId="0" applyNumberFormat="1" applyFont="1" applyFill="1" applyBorder="1" applyAlignment="1">
      <alignment horizontal="center" vertical="center" wrapText="1"/>
    </xf>
    <xf numFmtId="0" fontId="10" fillId="34" borderId="27" xfId="0" applyNumberFormat="1" applyFont="1" applyFill="1" applyBorder="1" applyAlignment="1">
      <alignment horizontal="center" vertical="center" wrapText="1"/>
    </xf>
    <xf numFmtId="4" fontId="11" fillId="33" borderId="27" xfId="0" applyNumberFormat="1" applyFont="1" applyFill="1" applyBorder="1" applyAlignment="1">
      <alignment horizontal="center" vertical="center" wrapText="1"/>
    </xf>
    <xf numFmtId="4" fontId="11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421875" style="1" hidden="1" customWidth="1"/>
    <col min="18" max="18" width="5.8515625" style="0" customWidth="1"/>
  </cols>
  <sheetData>
    <row r="1" spans="6:17" ht="12.75">
      <c r="F1" s="17" t="s">
        <v>152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149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150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151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70" t="s">
        <v>129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153</v>
      </c>
    </row>
    <row r="9" spans="1:18" s="1" customFormat="1" ht="28.5" customHeight="1" thickBot="1">
      <c r="A9" s="97" t="s">
        <v>130</v>
      </c>
      <c r="B9" s="97"/>
      <c r="C9" s="97"/>
      <c r="D9" s="97"/>
      <c r="E9" s="97"/>
      <c r="F9" s="97"/>
      <c r="G9" s="97" t="s">
        <v>131</v>
      </c>
      <c r="H9" s="97"/>
      <c r="I9" s="97"/>
      <c r="J9" s="97" t="s">
        <v>132</v>
      </c>
      <c r="K9" s="97"/>
      <c r="L9" s="97"/>
      <c r="M9" s="97"/>
      <c r="N9" s="8" t="s">
        <v>133</v>
      </c>
      <c r="O9" s="98" t="s">
        <v>1</v>
      </c>
      <c r="P9" s="99"/>
      <c r="Q9" s="58" t="s">
        <v>1</v>
      </c>
      <c r="R9" s="59"/>
    </row>
    <row r="10" spans="1:19" s="2" customFormat="1" ht="29.25" customHeight="1">
      <c r="A10" s="63" t="s">
        <v>134</v>
      </c>
      <c r="B10" s="63"/>
      <c r="C10" s="63"/>
      <c r="D10" s="63"/>
      <c r="E10" s="63"/>
      <c r="F10" s="63"/>
      <c r="G10" s="72" t="s">
        <v>135</v>
      </c>
      <c r="H10" s="72"/>
      <c r="I10" s="72"/>
      <c r="J10" s="72"/>
      <c r="K10" s="72"/>
      <c r="L10" s="72"/>
      <c r="M10" s="72"/>
      <c r="N10" s="19"/>
      <c r="O10" s="100">
        <f>O11+O14+O21+O24+O30+O27</f>
        <v>15636000</v>
      </c>
      <c r="P10" s="101"/>
      <c r="Q10" s="60">
        <f>O10/1000</f>
        <v>15636</v>
      </c>
      <c r="R10" s="61"/>
      <c r="S10" s="16"/>
    </row>
    <row r="11" spans="1:30" s="3" customFormat="1" ht="42.75" customHeight="1">
      <c r="A11" s="62" t="s">
        <v>3</v>
      </c>
      <c r="B11" s="62"/>
      <c r="C11" s="62"/>
      <c r="D11" s="62"/>
      <c r="E11" s="62"/>
      <c r="F11" s="62"/>
      <c r="G11" s="93" t="s">
        <v>2</v>
      </c>
      <c r="H11" s="93"/>
      <c r="I11" s="93"/>
      <c r="J11" s="94"/>
      <c r="K11" s="94"/>
      <c r="L11" s="94"/>
      <c r="M11" s="94"/>
      <c r="N11" s="9"/>
      <c r="O11" s="95">
        <f>1216200</f>
        <v>1216200</v>
      </c>
      <c r="P11" s="96"/>
      <c r="Q11" s="50">
        <f aca="true" t="shared" si="0" ref="Q11:Q88">O11/1000</f>
        <v>1216.2</v>
      </c>
      <c r="R11" s="5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41" t="s">
        <v>5</v>
      </c>
      <c r="B12" s="41"/>
      <c r="C12" s="41"/>
      <c r="D12" s="41"/>
      <c r="E12" s="41"/>
      <c r="F12" s="41"/>
      <c r="G12" s="38" t="s">
        <v>2</v>
      </c>
      <c r="H12" s="38"/>
      <c r="I12" s="38"/>
      <c r="J12" s="38" t="s">
        <v>4</v>
      </c>
      <c r="K12" s="38"/>
      <c r="L12" s="38"/>
      <c r="M12" s="38"/>
      <c r="N12" s="11"/>
      <c r="O12" s="39">
        <f>1216200</f>
        <v>1216200</v>
      </c>
      <c r="P12" s="40"/>
      <c r="Q12" s="33">
        <f t="shared" si="0"/>
        <v>1216.2</v>
      </c>
      <c r="R12" s="3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41" t="s">
        <v>7</v>
      </c>
      <c r="B13" s="41"/>
      <c r="C13" s="41"/>
      <c r="D13" s="41"/>
      <c r="E13" s="41"/>
      <c r="F13" s="41"/>
      <c r="G13" s="38" t="s">
        <v>2</v>
      </c>
      <c r="H13" s="38"/>
      <c r="I13" s="38"/>
      <c r="J13" s="38" t="s">
        <v>4</v>
      </c>
      <c r="K13" s="38"/>
      <c r="L13" s="38"/>
      <c r="M13" s="38"/>
      <c r="N13" s="10" t="s">
        <v>6</v>
      </c>
      <c r="O13" s="39">
        <f>1216200</f>
        <v>1216200</v>
      </c>
      <c r="P13" s="40"/>
      <c r="Q13" s="33">
        <f t="shared" si="0"/>
        <v>1216.2</v>
      </c>
      <c r="R13" s="34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69" t="s">
        <v>9</v>
      </c>
      <c r="B14" s="69"/>
      <c r="C14" s="69"/>
      <c r="D14" s="69"/>
      <c r="E14" s="69"/>
      <c r="F14" s="69"/>
      <c r="G14" s="93" t="s">
        <v>8</v>
      </c>
      <c r="H14" s="93"/>
      <c r="I14" s="93"/>
      <c r="J14" s="94"/>
      <c r="K14" s="94"/>
      <c r="L14" s="94"/>
      <c r="M14" s="94"/>
      <c r="N14" s="9"/>
      <c r="O14" s="95">
        <f>O15+O19</f>
        <v>8982300</v>
      </c>
      <c r="P14" s="96"/>
      <c r="Q14" s="50">
        <f t="shared" si="0"/>
        <v>8982.3</v>
      </c>
      <c r="R14" s="5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41" t="s">
        <v>11</v>
      </c>
      <c r="B15" s="41"/>
      <c r="C15" s="41"/>
      <c r="D15" s="41"/>
      <c r="E15" s="41"/>
      <c r="F15" s="41"/>
      <c r="G15" s="38" t="s">
        <v>8</v>
      </c>
      <c r="H15" s="38"/>
      <c r="I15" s="38"/>
      <c r="J15" s="38" t="s">
        <v>10</v>
      </c>
      <c r="K15" s="38"/>
      <c r="L15" s="38"/>
      <c r="M15" s="38"/>
      <c r="N15" s="11"/>
      <c r="O15" s="39">
        <f>O16+O17+O18</f>
        <v>8980300</v>
      </c>
      <c r="P15" s="40"/>
      <c r="Q15" s="33">
        <f t="shared" si="0"/>
        <v>8980.3</v>
      </c>
      <c r="R15" s="34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41" t="s">
        <v>7</v>
      </c>
      <c r="B16" s="41"/>
      <c r="C16" s="41"/>
      <c r="D16" s="41"/>
      <c r="E16" s="41"/>
      <c r="F16" s="41"/>
      <c r="G16" s="38" t="s">
        <v>8</v>
      </c>
      <c r="H16" s="38"/>
      <c r="I16" s="38"/>
      <c r="J16" s="38" t="s">
        <v>10</v>
      </c>
      <c r="K16" s="38"/>
      <c r="L16" s="38"/>
      <c r="M16" s="38"/>
      <c r="N16" s="10" t="s">
        <v>6</v>
      </c>
      <c r="O16" s="39">
        <f>7994600</f>
        <v>7994600</v>
      </c>
      <c r="P16" s="40"/>
      <c r="Q16" s="33">
        <f t="shared" si="0"/>
        <v>7994.6</v>
      </c>
      <c r="R16" s="34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41" t="s">
        <v>13</v>
      </c>
      <c r="B17" s="41"/>
      <c r="C17" s="41"/>
      <c r="D17" s="41"/>
      <c r="E17" s="41"/>
      <c r="F17" s="41"/>
      <c r="G17" s="38" t="s">
        <v>8</v>
      </c>
      <c r="H17" s="38"/>
      <c r="I17" s="38"/>
      <c r="J17" s="38" t="s">
        <v>10</v>
      </c>
      <c r="K17" s="38"/>
      <c r="L17" s="38"/>
      <c r="M17" s="38"/>
      <c r="N17" s="10" t="s">
        <v>12</v>
      </c>
      <c r="O17" s="39">
        <v>982700</v>
      </c>
      <c r="P17" s="40"/>
      <c r="Q17" s="33">
        <f t="shared" si="0"/>
        <v>982.7</v>
      </c>
      <c r="R17" s="34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41" t="s">
        <v>17</v>
      </c>
      <c r="B18" s="41"/>
      <c r="C18" s="41"/>
      <c r="D18" s="41"/>
      <c r="E18" s="41"/>
      <c r="F18" s="41"/>
      <c r="G18" s="38" t="s">
        <v>8</v>
      </c>
      <c r="H18" s="38"/>
      <c r="I18" s="38"/>
      <c r="J18" s="38" t="s">
        <v>10</v>
      </c>
      <c r="K18" s="38"/>
      <c r="L18" s="38"/>
      <c r="M18" s="38"/>
      <c r="N18" s="10" t="s">
        <v>16</v>
      </c>
      <c r="O18" s="39">
        <f>3000</f>
        <v>3000</v>
      </c>
      <c r="P18" s="40"/>
      <c r="Q18" s="33">
        <f t="shared" si="0"/>
        <v>3</v>
      </c>
      <c r="R18" s="3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41" t="s">
        <v>19</v>
      </c>
      <c r="B19" s="41"/>
      <c r="C19" s="41"/>
      <c r="D19" s="41"/>
      <c r="E19" s="41"/>
      <c r="F19" s="41"/>
      <c r="G19" s="38" t="s">
        <v>8</v>
      </c>
      <c r="H19" s="38"/>
      <c r="I19" s="38"/>
      <c r="J19" s="38" t="s">
        <v>18</v>
      </c>
      <c r="K19" s="38"/>
      <c r="L19" s="38"/>
      <c r="M19" s="38"/>
      <c r="N19" s="11"/>
      <c r="O19" s="39">
        <f>2000</f>
        <v>2000</v>
      </c>
      <c r="P19" s="40"/>
      <c r="Q19" s="33">
        <f t="shared" si="0"/>
        <v>2</v>
      </c>
      <c r="R19" s="34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41" t="s">
        <v>13</v>
      </c>
      <c r="B20" s="41"/>
      <c r="C20" s="41"/>
      <c r="D20" s="41"/>
      <c r="E20" s="41"/>
      <c r="F20" s="41"/>
      <c r="G20" s="38" t="s">
        <v>8</v>
      </c>
      <c r="H20" s="38"/>
      <c r="I20" s="38"/>
      <c r="J20" s="38" t="s">
        <v>18</v>
      </c>
      <c r="K20" s="38"/>
      <c r="L20" s="38"/>
      <c r="M20" s="38"/>
      <c r="N20" s="10" t="s">
        <v>12</v>
      </c>
      <c r="O20" s="39">
        <f>2000</f>
        <v>2000</v>
      </c>
      <c r="P20" s="40"/>
      <c r="Q20" s="33">
        <f t="shared" si="0"/>
        <v>2</v>
      </c>
      <c r="R20" s="34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62" t="s">
        <v>21</v>
      </c>
      <c r="B21" s="62"/>
      <c r="C21" s="62"/>
      <c r="D21" s="62"/>
      <c r="E21" s="62"/>
      <c r="F21" s="62"/>
      <c r="G21" s="77" t="s">
        <v>20</v>
      </c>
      <c r="H21" s="77"/>
      <c r="I21" s="77"/>
      <c r="J21" s="78"/>
      <c r="K21" s="78"/>
      <c r="L21" s="78"/>
      <c r="M21" s="78"/>
      <c r="N21" s="14"/>
      <c r="O21" s="84">
        <f>252700</f>
        <v>252700</v>
      </c>
      <c r="P21" s="85"/>
      <c r="Q21" s="50">
        <f t="shared" si="0"/>
        <v>252.7</v>
      </c>
      <c r="R21" s="51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41" t="s">
        <v>23</v>
      </c>
      <c r="B22" s="41"/>
      <c r="C22" s="41"/>
      <c r="D22" s="41"/>
      <c r="E22" s="41"/>
      <c r="F22" s="41"/>
      <c r="G22" s="38" t="s">
        <v>20</v>
      </c>
      <c r="H22" s="38"/>
      <c r="I22" s="38"/>
      <c r="J22" s="38" t="s">
        <v>22</v>
      </c>
      <c r="K22" s="38"/>
      <c r="L22" s="38"/>
      <c r="M22" s="38"/>
      <c r="N22" s="11"/>
      <c r="O22" s="39">
        <f>252700</f>
        <v>252700</v>
      </c>
      <c r="P22" s="40"/>
      <c r="Q22" s="33">
        <f t="shared" si="0"/>
        <v>252.7</v>
      </c>
      <c r="R22" s="3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41" t="s">
        <v>25</v>
      </c>
      <c r="B23" s="41"/>
      <c r="C23" s="41"/>
      <c r="D23" s="41"/>
      <c r="E23" s="41"/>
      <c r="F23" s="41"/>
      <c r="G23" s="38" t="s">
        <v>20</v>
      </c>
      <c r="H23" s="38"/>
      <c r="I23" s="38"/>
      <c r="J23" s="38" t="s">
        <v>22</v>
      </c>
      <c r="K23" s="38"/>
      <c r="L23" s="38"/>
      <c r="M23" s="38"/>
      <c r="N23" s="10" t="s">
        <v>24</v>
      </c>
      <c r="O23" s="39">
        <f>252700</f>
        <v>252700</v>
      </c>
      <c r="P23" s="40"/>
      <c r="Q23" s="33">
        <f t="shared" si="0"/>
        <v>252.7</v>
      </c>
      <c r="R23" s="3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62" t="s">
        <v>27</v>
      </c>
      <c r="B24" s="62"/>
      <c r="C24" s="62"/>
      <c r="D24" s="62"/>
      <c r="E24" s="62"/>
      <c r="F24" s="62"/>
      <c r="G24" s="77" t="s">
        <v>26</v>
      </c>
      <c r="H24" s="77"/>
      <c r="I24" s="77"/>
      <c r="J24" s="78"/>
      <c r="K24" s="78"/>
      <c r="L24" s="78"/>
      <c r="M24" s="78"/>
      <c r="N24" s="14"/>
      <c r="O24" s="84">
        <f>1103400</f>
        <v>1103400</v>
      </c>
      <c r="P24" s="85"/>
      <c r="Q24" s="50">
        <f t="shared" si="0"/>
        <v>1103.4</v>
      </c>
      <c r="R24" s="51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41" t="s">
        <v>29</v>
      </c>
      <c r="B25" s="41"/>
      <c r="C25" s="41"/>
      <c r="D25" s="41"/>
      <c r="E25" s="41"/>
      <c r="F25" s="41"/>
      <c r="G25" s="38" t="s">
        <v>26</v>
      </c>
      <c r="H25" s="38"/>
      <c r="I25" s="38"/>
      <c r="J25" s="38" t="s">
        <v>28</v>
      </c>
      <c r="K25" s="38"/>
      <c r="L25" s="38"/>
      <c r="M25" s="38"/>
      <c r="N25" s="11"/>
      <c r="O25" s="39">
        <f>1103400</f>
        <v>1103400</v>
      </c>
      <c r="P25" s="40"/>
      <c r="Q25" s="33">
        <f t="shared" si="0"/>
        <v>1103.4</v>
      </c>
      <c r="R25" s="3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41" t="s">
        <v>13</v>
      </c>
      <c r="B26" s="41"/>
      <c r="C26" s="41"/>
      <c r="D26" s="41"/>
      <c r="E26" s="41"/>
      <c r="F26" s="41"/>
      <c r="G26" s="38" t="s">
        <v>26</v>
      </c>
      <c r="H26" s="38"/>
      <c r="I26" s="38"/>
      <c r="J26" s="38" t="s">
        <v>28</v>
      </c>
      <c r="K26" s="38"/>
      <c r="L26" s="38"/>
      <c r="M26" s="38"/>
      <c r="N26" s="10" t="s">
        <v>12</v>
      </c>
      <c r="O26" s="39">
        <f>1103400</f>
        <v>1103400</v>
      </c>
      <c r="P26" s="40"/>
      <c r="Q26" s="33">
        <f t="shared" si="0"/>
        <v>1103.4</v>
      </c>
      <c r="R26" s="3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2.5" customHeight="1">
      <c r="A27" s="62" t="s">
        <v>156</v>
      </c>
      <c r="B27" s="62"/>
      <c r="C27" s="62"/>
      <c r="D27" s="62"/>
      <c r="E27" s="62"/>
      <c r="F27" s="62"/>
      <c r="G27" s="78" t="s">
        <v>157</v>
      </c>
      <c r="H27" s="78"/>
      <c r="I27" s="78"/>
      <c r="J27" s="78"/>
      <c r="K27" s="78"/>
      <c r="L27" s="78"/>
      <c r="M27" s="78"/>
      <c r="N27" s="14"/>
      <c r="O27" s="84">
        <f>O28</f>
        <v>1882900</v>
      </c>
      <c r="P27" s="85"/>
      <c r="Q27" s="50">
        <f>O27/1000</f>
        <v>1882.9</v>
      </c>
      <c r="R27" s="5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27.75" customHeight="1">
      <c r="A28" s="41" t="s">
        <v>158</v>
      </c>
      <c r="B28" s="41"/>
      <c r="C28" s="41"/>
      <c r="D28" s="41"/>
      <c r="E28" s="41"/>
      <c r="F28" s="41"/>
      <c r="G28" s="75" t="s">
        <v>157</v>
      </c>
      <c r="H28" s="75"/>
      <c r="I28" s="75"/>
      <c r="J28" s="38">
        <v>9001100</v>
      </c>
      <c r="K28" s="38"/>
      <c r="L28" s="38"/>
      <c r="M28" s="38"/>
      <c r="N28" s="11"/>
      <c r="O28" s="39">
        <f>O29</f>
        <v>1882900</v>
      </c>
      <c r="P28" s="40"/>
      <c r="Q28" s="33">
        <f>O28/1000</f>
        <v>1882.9</v>
      </c>
      <c r="R28" s="34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29.25" customHeight="1">
      <c r="A29" s="41" t="s">
        <v>159</v>
      </c>
      <c r="B29" s="41"/>
      <c r="C29" s="41"/>
      <c r="D29" s="41"/>
      <c r="E29" s="41"/>
      <c r="F29" s="41"/>
      <c r="G29" s="75" t="s">
        <v>157</v>
      </c>
      <c r="H29" s="75"/>
      <c r="I29" s="75"/>
      <c r="J29" s="38">
        <v>9001100</v>
      </c>
      <c r="K29" s="38"/>
      <c r="L29" s="38"/>
      <c r="M29" s="38"/>
      <c r="N29" s="10">
        <v>870</v>
      </c>
      <c r="O29" s="39">
        <v>1882900</v>
      </c>
      <c r="P29" s="40"/>
      <c r="Q29" s="33">
        <f>O29/1000</f>
        <v>1882.9</v>
      </c>
      <c r="R29" s="34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25.5" customHeight="1">
      <c r="A30" s="62" t="s">
        <v>31</v>
      </c>
      <c r="B30" s="62"/>
      <c r="C30" s="62"/>
      <c r="D30" s="62"/>
      <c r="E30" s="62"/>
      <c r="F30" s="62"/>
      <c r="G30" s="77" t="s">
        <v>30</v>
      </c>
      <c r="H30" s="77"/>
      <c r="I30" s="77"/>
      <c r="J30" s="78"/>
      <c r="K30" s="78"/>
      <c r="L30" s="78"/>
      <c r="M30" s="78"/>
      <c r="N30" s="14"/>
      <c r="O30" s="84">
        <f>O40+O31</f>
        <v>2198500</v>
      </c>
      <c r="P30" s="85"/>
      <c r="Q30" s="50">
        <f t="shared" si="0"/>
        <v>2198.5</v>
      </c>
      <c r="R30" s="51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1" customFormat="1" ht="33" customHeight="1">
      <c r="A31" s="41" t="s">
        <v>128</v>
      </c>
      <c r="B31" s="41"/>
      <c r="C31" s="41"/>
      <c r="D31" s="41"/>
      <c r="E31" s="41"/>
      <c r="F31" s="41"/>
      <c r="G31" s="38" t="s">
        <v>30</v>
      </c>
      <c r="H31" s="38"/>
      <c r="I31" s="38"/>
      <c r="J31" s="75" t="s">
        <v>119</v>
      </c>
      <c r="K31" s="75"/>
      <c r="L31" s="75"/>
      <c r="M31" s="75"/>
      <c r="N31" s="11"/>
      <c r="O31" s="39">
        <f>O32+O34+O36+O38</f>
        <v>498200</v>
      </c>
      <c r="P31" s="40"/>
      <c r="Q31" s="33">
        <f t="shared" si="0"/>
        <v>498.2</v>
      </c>
      <c r="R31" s="3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9" customHeight="1">
      <c r="A32" s="41" t="s">
        <v>121</v>
      </c>
      <c r="B32" s="41"/>
      <c r="C32" s="41"/>
      <c r="D32" s="41"/>
      <c r="E32" s="41"/>
      <c r="F32" s="41"/>
      <c r="G32" s="38" t="s">
        <v>30</v>
      </c>
      <c r="H32" s="38"/>
      <c r="I32" s="38"/>
      <c r="J32" s="75" t="s">
        <v>120</v>
      </c>
      <c r="K32" s="75"/>
      <c r="L32" s="75"/>
      <c r="M32" s="75"/>
      <c r="N32" s="11"/>
      <c r="O32" s="39">
        <v>84000</v>
      </c>
      <c r="P32" s="40"/>
      <c r="Q32" s="33">
        <f t="shared" si="0"/>
        <v>84</v>
      </c>
      <c r="R32" s="3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.75" customHeight="1">
      <c r="A33" s="41" t="s">
        <v>13</v>
      </c>
      <c r="B33" s="41"/>
      <c r="C33" s="41"/>
      <c r="D33" s="41"/>
      <c r="E33" s="41"/>
      <c r="F33" s="41"/>
      <c r="G33" s="38" t="s">
        <v>30</v>
      </c>
      <c r="H33" s="38"/>
      <c r="I33" s="38"/>
      <c r="J33" s="75" t="s">
        <v>120</v>
      </c>
      <c r="K33" s="75"/>
      <c r="L33" s="75"/>
      <c r="M33" s="75"/>
      <c r="N33" s="10">
        <v>240</v>
      </c>
      <c r="O33" s="39">
        <v>84000</v>
      </c>
      <c r="P33" s="40"/>
      <c r="Q33" s="33">
        <f t="shared" si="0"/>
        <v>84</v>
      </c>
      <c r="R33" s="34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29.25" customHeight="1">
      <c r="A34" s="41" t="s">
        <v>127</v>
      </c>
      <c r="B34" s="41"/>
      <c r="C34" s="41"/>
      <c r="D34" s="41"/>
      <c r="E34" s="41"/>
      <c r="F34" s="41"/>
      <c r="G34" s="38" t="s">
        <v>30</v>
      </c>
      <c r="H34" s="38"/>
      <c r="I34" s="38"/>
      <c r="J34" s="75" t="s">
        <v>122</v>
      </c>
      <c r="K34" s="75"/>
      <c r="L34" s="75"/>
      <c r="M34" s="75"/>
      <c r="N34" s="11"/>
      <c r="O34" s="39">
        <v>358500</v>
      </c>
      <c r="P34" s="40"/>
      <c r="Q34" s="33">
        <f t="shared" si="0"/>
        <v>358.5</v>
      </c>
      <c r="R34" s="34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32.25" customHeight="1">
      <c r="A35" s="41" t="s">
        <v>13</v>
      </c>
      <c r="B35" s="41"/>
      <c r="C35" s="41"/>
      <c r="D35" s="41"/>
      <c r="E35" s="41"/>
      <c r="F35" s="41"/>
      <c r="G35" s="38" t="s">
        <v>30</v>
      </c>
      <c r="H35" s="38"/>
      <c r="I35" s="38"/>
      <c r="J35" s="75" t="s">
        <v>122</v>
      </c>
      <c r="K35" s="75"/>
      <c r="L35" s="75"/>
      <c r="M35" s="75"/>
      <c r="N35" s="10">
        <v>240</v>
      </c>
      <c r="O35" s="39">
        <v>358500</v>
      </c>
      <c r="P35" s="40"/>
      <c r="Q35" s="33">
        <f t="shared" si="0"/>
        <v>358.5</v>
      </c>
      <c r="R35" s="34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30" customHeight="1">
      <c r="A36" s="41" t="s">
        <v>124</v>
      </c>
      <c r="B36" s="41"/>
      <c r="C36" s="41"/>
      <c r="D36" s="41"/>
      <c r="E36" s="41"/>
      <c r="F36" s="41"/>
      <c r="G36" s="38" t="s">
        <v>30</v>
      </c>
      <c r="H36" s="38"/>
      <c r="I36" s="38"/>
      <c r="J36" s="75" t="s">
        <v>123</v>
      </c>
      <c r="K36" s="75"/>
      <c r="L36" s="75"/>
      <c r="M36" s="75"/>
      <c r="N36" s="11"/>
      <c r="O36" s="39">
        <v>44200</v>
      </c>
      <c r="P36" s="40"/>
      <c r="Q36" s="33">
        <f t="shared" si="0"/>
        <v>44.2</v>
      </c>
      <c r="R36" s="34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0" customHeight="1">
      <c r="A37" s="41" t="s">
        <v>13</v>
      </c>
      <c r="B37" s="41"/>
      <c r="C37" s="41"/>
      <c r="D37" s="41"/>
      <c r="E37" s="41"/>
      <c r="F37" s="41"/>
      <c r="G37" s="38" t="s">
        <v>30</v>
      </c>
      <c r="H37" s="38"/>
      <c r="I37" s="38"/>
      <c r="J37" s="75" t="s">
        <v>123</v>
      </c>
      <c r="K37" s="75"/>
      <c r="L37" s="75"/>
      <c r="M37" s="75"/>
      <c r="N37" s="10">
        <v>240</v>
      </c>
      <c r="O37" s="39">
        <v>44200</v>
      </c>
      <c r="P37" s="40"/>
      <c r="Q37" s="33">
        <f t="shared" si="0"/>
        <v>44.2</v>
      </c>
      <c r="R37" s="34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29.25" customHeight="1">
      <c r="A38" s="41" t="s">
        <v>126</v>
      </c>
      <c r="B38" s="41"/>
      <c r="C38" s="41"/>
      <c r="D38" s="41"/>
      <c r="E38" s="41"/>
      <c r="F38" s="41"/>
      <c r="G38" s="38" t="s">
        <v>30</v>
      </c>
      <c r="H38" s="38"/>
      <c r="I38" s="38"/>
      <c r="J38" s="75" t="s">
        <v>125</v>
      </c>
      <c r="K38" s="75"/>
      <c r="L38" s="75"/>
      <c r="M38" s="75"/>
      <c r="N38" s="11"/>
      <c r="O38" s="39">
        <v>11500</v>
      </c>
      <c r="P38" s="40"/>
      <c r="Q38" s="33">
        <f t="shared" si="0"/>
        <v>11.5</v>
      </c>
      <c r="R38" s="34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9.25" customHeight="1">
      <c r="A39" s="41" t="s">
        <v>15</v>
      </c>
      <c r="B39" s="41"/>
      <c r="C39" s="41"/>
      <c r="D39" s="41"/>
      <c r="E39" s="41"/>
      <c r="F39" s="41"/>
      <c r="G39" s="38" t="s">
        <v>30</v>
      </c>
      <c r="H39" s="38"/>
      <c r="I39" s="38"/>
      <c r="J39" s="75" t="s">
        <v>125</v>
      </c>
      <c r="K39" s="75"/>
      <c r="L39" s="75"/>
      <c r="M39" s="75"/>
      <c r="N39" s="10" t="s">
        <v>14</v>
      </c>
      <c r="O39" s="39">
        <v>11500</v>
      </c>
      <c r="P39" s="40"/>
      <c r="Q39" s="33">
        <f t="shared" si="0"/>
        <v>11.5</v>
      </c>
      <c r="R39" s="34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1" customFormat="1" ht="36" customHeight="1">
      <c r="A40" s="41" t="s">
        <v>33</v>
      </c>
      <c r="B40" s="41"/>
      <c r="C40" s="41"/>
      <c r="D40" s="41"/>
      <c r="E40" s="41"/>
      <c r="F40" s="41"/>
      <c r="G40" s="38" t="s">
        <v>30</v>
      </c>
      <c r="H40" s="38"/>
      <c r="I40" s="38"/>
      <c r="J40" s="38" t="s">
        <v>32</v>
      </c>
      <c r="K40" s="38"/>
      <c r="L40" s="38"/>
      <c r="M40" s="38"/>
      <c r="N40" s="11"/>
      <c r="O40" s="39">
        <f>O41+O42</f>
        <v>1700300</v>
      </c>
      <c r="P40" s="40"/>
      <c r="Q40" s="33">
        <f t="shared" si="0"/>
        <v>1700.3</v>
      </c>
      <c r="R40" s="34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1" customFormat="1" ht="31.5" customHeight="1">
      <c r="A41" s="41" t="s">
        <v>13</v>
      </c>
      <c r="B41" s="41"/>
      <c r="C41" s="41"/>
      <c r="D41" s="41"/>
      <c r="E41" s="41"/>
      <c r="F41" s="41"/>
      <c r="G41" s="38" t="s">
        <v>30</v>
      </c>
      <c r="H41" s="38"/>
      <c r="I41" s="38"/>
      <c r="J41" s="38" t="s">
        <v>32</v>
      </c>
      <c r="K41" s="38"/>
      <c r="L41" s="38"/>
      <c r="M41" s="38"/>
      <c r="N41" s="10" t="s">
        <v>12</v>
      </c>
      <c r="O41" s="39">
        <f>1575300</f>
        <v>1575300</v>
      </c>
      <c r="P41" s="40"/>
      <c r="Q41" s="33">
        <f t="shared" si="0"/>
        <v>1575.3</v>
      </c>
      <c r="R41" s="34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s="1" customFormat="1" ht="21.75" customHeight="1">
      <c r="A42" s="41" t="s">
        <v>17</v>
      </c>
      <c r="B42" s="41"/>
      <c r="C42" s="41"/>
      <c r="D42" s="41"/>
      <c r="E42" s="41"/>
      <c r="F42" s="41"/>
      <c r="G42" s="38" t="s">
        <v>30</v>
      </c>
      <c r="H42" s="38"/>
      <c r="I42" s="38"/>
      <c r="J42" s="38" t="s">
        <v>32</v>
      </c>
      <c r="K42" s="38"/>
      <c r="L42" s="38"/>
      <c r="M42" s="38"/>
      <c r="N42" s="10" t="s">
        <v>16</v>
      </c>
      <c r="O42" s="39">
        <f>125000</f>
        <v>125000</v>
      </c>
      <c r="P42" s="40"/>
      <c r="Q42" s="33">
        <f t="shared" si="0"/>
        <v>125</v>
      </c>
      <c r="R42" s="34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32.25" customHeight="1">
      <c r="A43" s="64" t="s">
        <v>136</v>
      </c>
      <c r="B43" s="64"/>
      <c r="C43" s="64"/>
      <c r="D43" s="64"/>
      <c r="E43" s="64"/>
      <c r="F43" s="64"/>
      <c r="G43" s="72" t="s">
        <v>137</v>
      </c>
      <c r="H43" s="72"/>
      <c r="I43" s="72"/>
      <c r="J43" s="72"/>
      <c r="K43" s="72"/>
      <c r="L43" s="72"/>
      <c r="M43" s="72"/>
      <c r="N43" s="19"/>
      <c r="O43" s="73">
        <f>O44+O47</f>
        <v>155000</v>
      </c>
      <c r="P43" s="74"/>
      <c r="Q43" s="56">
        <f>O43/1000</f>
        <v>155</v>
      </c>
      <c r="R43" s="57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3" customFormat="1" ht="42.75" customHeight="1">
      <c r="A44" s="69" t="s">
        <v>35</v>
      </c>
      <c r="B44" s="69"/>
      <c r="C44" s="69"/>
      <c r="D44" s="69"/>
      <c r="E44" s="69"/>
      <c r="F44" s="69"/>
      <c r="G44" s="93" t="s">
        <v>34</v>
      </c>
      <c r="H44" s="93"/>
      <c r="I44" s="93"/>
      <c r="J44" s="94"/>
      <c r="K44" s="94"/>
      <c r="L44" s="94"/>
      <c r="M44" s="94"/>
      <c r="N44" s="9"/>
      <c r="O44" s="95">
        <f>50000</f>
        <v>50000</v>
      </c>
      <c r="P44" s="96"/>
      <c r="Q44" s="50">
        <f t="shared" si="0"/>
        <v>50</v>
      </c>
      <c r="R44" s="51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1" customFormat="1" ht="36.75" customHeight="1">
      <c r="A45" s="41" t="s">
        <v>37</v>
      </c>
      <c r="B45" s="41"/>
      <c r="C45" s="41"/>
      <c r="D45" s="41"/>
      <c r="E45" s="41"/>
      <c r="F45" s="41"/>
      <c r="G45" s="38" t="s">
        <v>34</v>
      </c>
      <c r="H45" s="38"/>
      <c r="I45" s="38"/>
      <c r="J45" s="38" t="s">
        <v>36</v>
      </c>
      <c r="K45" s="38"/>
      <c r="L45" s="38"/>
      <c r="M45" s="38"/>
      <c r="N45" s="11"/>
      <c r="O45" s="39">
        <f>50000</f>
        <v>50000</v>
      </c>
      <c r="P45" s="40"/>
      <c r="Q45" s="33">
        <f t="shared" si="0"/>
        <v>50</v>
      </c>
      <c r="R45" s="34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s="1" customFormat="1" ht="32.25" customHeight="1">
      <c r="A46" s="41" t="s">
        <v>13</v>
      </c>
      <c r="B46" s="41"/>
      <c r="C46" s="41"/>
      <c r="D46" s="41"/>
      <c r="E46" s="41"/>
      <c r="F46" s="41"/>
      <c r="G46" s="38" t="s">
        <v>34</v>
      </c>
      <c r="H46" s="38"/>
      <c r="I46" s="38"/>
      <c r="J46" s="38" t="s">
        <v>36</v>
      </c>
      <c r="K46" s="38"/>
      <c r="L46" s="38"/>
      <c r="M46" s="38"/>
      <c r="N46" s="10" t="s">
        <v>12</v>
      </c>
      <c r="O46" s="39">
        <f>50000</f>
        <v>50000</v>
      </c>
      <c r="P46" s="40"/>
      <c r="Q46" s="33">
        <f t="shared" si="0"/>
        <v>50</v>
      </c>
      <c r="R46" s="34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29" s="3" customFormat="1" ht="32.25" customHeight="1">
      <c r="A47" s="62" t="s">
        <v>39</v>
      </c>
      <c r="B47" s="62"/>
      <c r="C47" s="62"/>
      <c r="D47" s="62"/>
      <c r="E47" s="62"/>
      <c r="F47" s="62"/>
      <c r="G47" s="77" t="s">
        <v>38</v>
      </c>
      <c r="H47" s="77"/>
      <c r="I47" s="77"/>
      <c r="J47" s="78"/>
      <c r="K47" s="78"/>
      <c r="L47" s="78"/>
      <c r="M47" s="78"/>
      <c r="N47" s="14"/>
      <c r="O47" s="84">
        <f>105000</f>
        <v>105000</v>
      </c>
      <c r="P47" s="85"/>
      <c r="Q47" s="50">
        <f t="shared" si="0"/>
        <v>105</v>
      </c>
      <c r="R47" s="51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18" s="5" customFormat="1" ht="31.5" customHeight="1">
      <c r="A48" s="68" t="s">
        <v>118</v>
      </c>
      <c r="B48" s="68"/>
      <c r="C48" s="68"/>
      <c r="D48" s="68"/>
      <c r="E48" s="68"/>
      <c r="F48" s="68"/>
      <c r="G48" s="76" t="s">
        <v>38</v>
      </c>
      <c r="H48" s="76"/>
      <c r="I48" s="76"/>
      <c r="J48" s="76">
        <v>7950130</v>
      </c>
      <c r="K48" s="76"/>
      <c r="L48" s="76"/>
      <c r="M48" s="76"/>
      <c r="N48" s="13"/>
      <c r="O48" s="91">
        <f>105000</f>
        <v>105000</v>
      </c>
      <c r="P48" s="92"/>
      <c r="Q48" s="33">
        <f t="shared" si="0"/>
        <v>105</v>
      </c>
      <c r="R48" s="34"/>
    </row>
    <row r="49" spans="1:30" s="1" customFormat="1" ht="31.5" customHeight="1">
      <c r="A49" s="41" t="s">
        <v>13</v>
      </c>
      <c r="B49" s="41"/>
      <c r="C49" s="41"/>
      <c r="D49" s="41"/>
      <c r="E49" s="41"/>
      <c r="F49" s="41"/>
      <c r="G49" s="38" t="s">
        <v>38</v>
      </c>
      <c r="H49" s="38"/>
      <c r="I49" s="38"/>
      <c r="J49" s="38">
        <v>7950130</v>
      </c>
      <c r="K49" s="38"/>
      <c r="L49" s="38"/>
      <c r="M49" s="38"/>
      <c r="N49" s="10" t="s">
        <v>12</v>
      </c>
      <c r="O49" s="39">
        <f>105000</f>
        <v>105000</v>
      </c>
      <c r="P49" s="40"/>
      <c r="Q49" s="33">
        <f t="shared" si="0"/>
        <v>105</v>
      </c>
      <c r="R49" s="34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28.5" customHeight="1">
      <c r="A50" s="64" t="s">
        <v>138</v>
      </c>
      <c r="B50" s="64"/>
      <c r="C50" s="64"/>
      <c r="D50" s="64"/>
      <c r="E50" s="64"/>
      <c r="F50" s="64"/>
      <c r="G50" s="72" t="s">
        <v>148</v>
      </c>
      <c r="H50" s="72"/>
      <c r="I50" s="72"/>
      <c r="J50" s="72"/>
      <c r="K50" s="72"/>
      <c r="L50" s="72"/>
      <c r="M50" s="72"/>
      <c r="N50" s="19"/>
      <c r="O50" s="73">
        <f>O51+O60</f>
        <v>25220000</v>
      </c>
      <c r="P50" s="74"/>
      <c r="Q50" s="52">
        <f>O50/1000</f>
        <v>25220</v>
      </c>
      <c r="R50" s="53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3" customFormat="1" ht="25.5" customHeight="1">
      <c r="A51" s="62" t="s">
        <v>41</v>
      </c>
      <c r="B51" s="62"/>
      <c r="C51" s="62"/>
      <c r="D51" s="62"/>
      <c r="E51" s="62"/>
      <c r="F51" s="62"/>
      <c r="G51" s="77" t="s">
        <v>40</v>
      </c>
      <c r="H51" s="77"/>
      <c r="I51" s="77"/>
      <c r="J51" s="78"/>
      <c r="K51" s="78"/>
      <c r="L51" s="78"/>
      <c r="M51" s="78"/>
      <c r="N51" s="14"/>
      <c r="O51" s="84">
        <f>O52+O55+O57</f>
        <v>18809000</v>
      </c>
      <c r="P51" s="85"/>
      <c r="Q51" s="50">
        <f t="shared" si="0"/>
        <v>18809</v>
      </c>
      <c r="R51" s="51"/>
      <c r="S51" s="21"/>
      <c r="T51" s="21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1" customFormat="1" ht="29.25" customHeight="1">
      <c r="A52" s="41" t="s">
        <v>46</v>
      </c>
      <c r="B52" s="41"/>
      <c r="C52" s="41"/>
      <c r="D52" s="41"/>
      <c r="E52" s="41"/>
      <c r="F52" s="41"/>
      <c r="G52" s="38" t="s">
        <v>40</v>
      </c>
      <c r="H52" s="38"/>
      <c r="I52" s="38"/>
      <c r="J52" s="38" t="s">
        <v>45</v>
      </c>
      <c r="K52" s="38"/>
      <c r="L52" s="38"/>
      <c r="M52" s="38"/>
      <c r="N52" s="11"/>
      <c r="O52" s="39">
        <f>O53+O54</f>
        <v>16059000</v>
      </c>
      <c r="P52" s="40"/>
      <c r="Q52" s="33">
        <f t="shared" si="0"/>
        <v>16059</v>
      </c>
      <c r="R52" s="34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 ht="29.25" customHeight="1">
      <c r="A53" s="41" t="s">
        <v>13</v>
      </c>
      <c r="B53" s="41"/>
      <c r="C53" s="41"/>
      <c r="D53" s="41"/>
      <c r="E53" s="41"/>
      <c r="F53" s="41"/>
      <c r="G53" s="38" t="s">
        <v>40</v>
      </c>
      <c r="H53" s="38"/>
      <c r="I53" s="38"/>
      <c r="J53" s="38" t="s">
        <v>45</v>
      </c>
      <c r="K53" s="38"/>
      <c r="L53" s="38"/>
      <c r="M53" s="38"/>
      <c r="N53" s="10" t="s">
        <v>12</v>
      </c>
      <c r="O53" s="39">
        <f>13709000</f>
        <v>13709000</v>
      </c>
      <c r="P53" s="40"/>
      <c r="Q53" s="33">
        <f t="shared" si="0"/>
        <v>13709</v>
      </c>
      <c r="R53" s="34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 ht="27.75" customHeight="1">
      <c r="A54" s="41" t="s">
        <v>48</v>
      </c>
      <c r="B54" s="41"/>
      <c r="C54" s="41"/>
      <c r="D54" s="41"/>
      <c r="E54" s="41"/>
      <c r="F54" s="41"/>
      <c r="G54" s="38" t="s">
        <v>40</v>
      </c>
      <c r="H54" s="38"/>
      <c r="I54" s="38"/>
      <c r="J54" s="38" t="s">
        <v>45</v>
      </c>
      <c r="K54" s="38"/>
      <c r="L54" s="38"/>
      <c r="M54" s="38"/>
      <c r="N54" s="10" t="s">
        <v>47</v>
      </c>
      <c r="O54" s="40">
        <f>2350000</f>
        <v>2350000</v>
      </c>
      <c r="P54" s="42"/>
      <c r="Q54" s="33">
        <f t="shared" si="0"/>
        <v>2350</v>
      </c>
      <c r="R54" s="34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8.5" customHeight="1">
      <c r="A55" s="41" t="s">
        <v>50</v>
      </c>
      <c r="B55" s="41"/>
      <c r="C55" s="41"/>
      <c r="D55" s="41"/>
      <c r="E55" s="41"/>
      <c r="F55" s="41"/>
      <c r="G55" s="38" t="s">
        <v>40</v>
      </c>
      <c r="H55" s="38"/>
      <c r="I55" s="38"/>
      <c r="J55" s="38" t="s">
        <v>49</v>
      </c>
      <c r="K55" s="38"/>
      <c r="L55" s="38"/>
      <c r="M55" s="38"/>
      <c r="N55" s="11"/>
      <c r="O55" s="39">
        <f>1200000</f>
        <v>1200000</v>
      </c>
      <c r="P55" s="40"/>
      <c r="Q55" s="33">
        <f t="shared" si="0"/>
        <v>1200</v>
      </c>
      <c r="R55" s="34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30.75" customHeight="1">
      <c r="A56" s="41" t="s">
        <v>13</v>
      </c>
      <c r="B56" s="41"/>
      <c r="C56" s="41"/>
      <c r="D56" s="41"/>
      <c r="E56" s="41"/>
      <c r="F56" s="41"/>
      <c r="G56" s="38" t="s">
        <v>40</v>
      </c>
      <c r="H56" s="38"/>
      <c r="I56" s="38"/>
      <c r="J56" s="38" t="s">
        <v>49</v>
      </c>
      <c r="K56" s="38"/>
      <c r="L56" s="38"/>
      <c r="M56" s="38"/>
      <c r="N56" s="10" t="s">
        <v>12</v>
      </c>
      <c r="O56" s="39">
        <f>1200000</f>
        <v>1200000</v>
      </c>
      <c r="P56" s="40"/>
      <c r="Q56" s="33">
        <f t="shared" si="0"/>
        <v>1200</v>
      </c>
      <c r="R56" s="3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1" customFormat="1" ht="29.25" customHeight="1">
      <c r="A57" s="41" t="s">
        <v>42</v>
      </c>
      <c r="B57" s="41"/>
      <c r="C57" s="41"/>
      <c r="D57" s="41"/>
      <c r="E57" s="41"/>
      <c r="F57" s="41"/>
      <c r="G57" s="38" t="s">
        <v>40</v>
      </c>
      <c r="H57" s="38"/>
      <c r="I57" s="38"/>
      <c r="J57" s="38">
        <v>8202400</v>
      </c>
      <c r="K57" s="38"/>
      <c r="L57" s="38"/>
      <c r="M57" s="38"/>
      <c r="N57" s="11"/>
      <c r="O57" s="39">
        <f>O58+O59</f>
        <v>1550000</v>
      </c>
      <c r="P57" s="40"/>
      <c r="Q57" s="33">
        <f>O57/1000</f>
        <v>1550</v>
      </c>
      <c r="R57" s="3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s="1" customFormat="1" ht="27" customHeight="1">
      <c r="A58" s="41" t="s">
        <v>48</v>
      </c>
      <c r="B58" s="41"/>
      <c r="C58" s="41"/>
      <c r="D58" s="41"/>
      <c r="E58" s="41"/>
      <c r="F58" s="41"/>
      <c r="G58" s="38" t="s">
        <v>40</v>
      </c>
      <c r="H58" s="38"/>
      <c r="I58" s="38"/>
      <c r="J58" s="38">
        <v>8202400</v>
      </c>
      <c r="K58" s="38"/>
      <c r="L58" s="38"/>
      <c r="M58" s="38"/>
      <c r="N58" s="10" t="s">
        <v>47</v>
      </c>
      <c r="O58" s="40">
        <v>1210200</v>
      </c>
      <c r="P58" s="42"/>
      <c r="Q58" s="33">
        <f>O58/1000</f>
        <v>1210.2</v>
      </c>
      <c r="R58" s="3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4.75" customHeight="1">
      <c r="A59" s="41" t="s">
        <v>44</v>
      </c>
      <c r="B59" s="41"/>
      <c r="C59" s="41"/>
      <c r="D59" s="41"/>
      <c r="E59" s="41"/>
      <c r="F59" s="41"/>
      <c r="G59" s="38" t="s">
        <v>40</v>
      </c>
      <c r="H59" s="38"/>
      <c r="I59" s="38"/>
      <c r="J59" s="38">
        <v>8202400</v>
      </c>
      <c r="K59" s="38"/>
      <c r="L59" s="38"/>
      <c r="M59" s="38"/>
      <c r="N59" s="10" t="s">
        <v>43</v>
      </c>
      <c r="O59" s="39">
        <v>339800</v>
      </c>
      <c r="P59" s="40"/>
      <c r="Q59" s="33">
        <f>O59/1000</f>
        <v>339.8</v>
      </c>
      <c r="R59" s="3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28.5" customHeight="1">
      <c r="A60" s="62" t="s">
        <v>52</v>
      </c>
      <c r="B60" s="62"/>
      <c r="C60" s="62"/>
      <c r="D60" s="62"/>
      <c r="E60" s="62"/>
      <c r="F60" s="62"/>
      <c r="G60" s="77" t="s">
        <v>51</v>
      </c>
      <c r="H60" s="77"/>
      <c r="I60" s="77"/>
      <c r="J60" s="78"/>
      <c r="K60" s="78"/>
      <c r="L60" s="78"/>
      <c r="M60" s="78"/>
      <c r="N60" s="14"/>
      <c r="O60" s="84">
        <f>O61+O65</f>
        <v>6411000</v>
      </c>
      <c r="P60" s="85"/>
      <c r="Q60" s="50">
        <f t="shared" si="0"/>
        <v>6411</v>
      </c>
      <c r="R60" s="51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1" customFormat="1" ht="42" customHeight="1">
      <c r="A61" s="41" t="s">
        <v>54</v>
      </c>
      <c r="B61" s="41"/>
      <c r="C61" s="41"/>
      <c r="D61" s="41"/>
      <c r="E61" s="41"/>
      <c r="F61" s="41"/>
      <c r="G61" s="38" t="s">
        <v>51</v>
      </c>
      <c r="H61" s="38"/>
      <c r="I61" s="38"/>
      <c r="J61" s="38" t="s">
        <v>53</v>
      </c>
      <c r="K61" s="38"/>
      <c r="L61" s="38"/>
      <c r="M61" s="38"/>
      <c r="N61" s="11"/>
      <c r="O61" s="39">
        <f>O62+O63+O64</f>
        <v>5281000</v>
      </c>
      <c r="P61" s="40"/>
      <c r="Q61" s="33">
        <f t="shared" si="0"/>
        <v>5281</v>
      </c>
      <c r="R61" s="34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24" customHeight="1">
      <c r="A62" s="41" t="s">
        <v>56</v>
      </c>
      <c r="B62" s="41"/>
      <c r="C62" s="41"/>
      <c r="D62" s="41"/>
      <c r="E62" s="41"/>
      <c r="F62" s="41"/>
      <c r="G62" s="38" t="s">
        <v>51</v>
      </c>
      <c r="H62" s="38"/>
      <c r="I62" s="38"/>
      <c r="J62" s="38" t="s">
        <v>53</v>
      </c>
      <c r="K62" s="38"/>
      <c r="L62" s="38"/>
      <c r="M62" s="38"/>
      <c r="N62" s="10" t="s">
        <v>55</v>
      </c>
      <c r="O62" s="39">
        <f>4421000</f>
        <v>4421000</v>
      </c>
      <c r="P62" s="40"/>
      <c r="Q62" s="33">
        <f t="shared" si="0"/>
        <v>4421</v>
      </c>
      <c r="R62" s="34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30.75" customHeight="1">
      <c r="A63" s="41" t="s">
        <v>13</v>
      </c>
      <c r="B63" s="41"/>
      <c r="C63" s="41"/>
      <c r="D63" s="41"/>
      <c r="E63" s="41"/>
      <c r="F63" s="41"/>
      <c r="G63" s="38" t="s">
        <v>51</v>
      </c>
      <c r="H63" s="38"/>
      <c r="I63" s="38"/>
      <c r="J63" s="38" t="s">
        <v>53</v>
      </c>
      <c r="K63" s="38"/>
      <c r="L63" s="38"/>
      <c r="M63" s="38"/>
      <c r="N63" s="10" t="s">
        <v>12</v>
      </c>
      <c r="O63" s="39">
        <f>858900</f>
        <v>858900</v>
      </c>
      <c r="P63" s="40"/>
      <c r="Q63" s="33">
        <f t="shared" si="0"/>
        <v>858.9</v>
      </c>
      <c r="R63" s="34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1" customFormat="1" ht="24" customHeight="1">
      <c r="A64" s="41" t="s">
        <v>17</v>
      </c>
      <c r="B64" s="41"/>
      <c r="C64" s="41"/>
      <c r="D64" s="41"/>
      <c r="E64" s="41"/>
      <c r="F64" s="41"/>
      <c r="G64" s="38" t="s">
        <v>51</v>
      </c>
      <c r="H64" s="38"/>
      <c r="I64" s="38"/>
      <c r="J64" s="38" t="s">
        <v>53</v>
      </c>
      <c r="K64" s="38"/>
      <c r="L64" s="38"/>
      <c r="M64" s="38"/>
      <c r="N64" s="10" t="s">
        <v>16</v>
      </c>
      <c r="O64" s="39">
        <f>1100</f>
        <v>1100</v>
      </c>
      <c r="P64" s="40"/>
      <c r="Q64" s="33">
        <f t="shared" si="0"/>
        <v>1.1</v>
      </c>
      <c r="R64" s="34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" customFormat="1" ht="30" customHeight="1">
      <c r="A65" s="68" t="s">
        <v>161</v>
      </c>
      <c r="B65" s="68"/>
      <c r="C65" s="68"/>
      <c r="D65" s="68"/>
      <c r="E65" s="68"/>
      <c r="F65" s="68"/>
      <c r="G65" s="38" t="s">
        <v>51</v>
      </c>
      <c r="H65" s="38"/>
      <c r="I65" s="38"/>
      <c r="J65" s="76" t="s">
        <v>57</v>
      </c>
      <c r="K65" s="76"/>
      <c r="L65" s="76"/>
      <c r="M65" s="76"/>
      <c r="N65" s="11"/>
      <c r="O65" s="39">
        <f>P66+P68+P70</f>
        <v>1130000</v>
      </c>
      <c r="P65" s="40"/>
      <c r="Q65" s="33">
        <f t="shared" si="0"/>
        <v>1130</v>
      </c>
      <c r="R65" s="34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" customFormat="1" ht="36.75" customHeight="1">
      <c r="A66" s="24" t="s">
        <v>162</v>
      </c>
      <c r="B66" s="25"/>
      <c r="C66" s="25"/>
      <c r="D66" s="25"/>
      <c r="E66" s="25"/>
      <c r="F66" s="26"/>
      <c r="G66" s="27" t="s">
        <v>51</v>
      </c>
      <c r="H66" s="28"/>
      <c r="I66" s="29"/>
      <c r="J66" s="30">
        <v>3380001</v>
      </c>
      <c r="K66" s="31"/>
      <c r="L66" s="31"/>
      <c r="M66" s="32"/>
      <c r="N66" s="11"/>
      <c r="O66" s="22"/>
      <c r="P66" s="23">
        <f>O67</f>
        <v>10000</v>
      </c>
      <c r="Q66" s="33">
        <f>P66/1000</f>
        <v>10</v>
      </c>
      <c r="R66" s="34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31.5" customHeight="1">
      <c r="A67" s="41" t="s">
        <v>13</v>
      </c>
      <c r="B67" s="41"/>
      <c r="C67" s="41"/>
      <c r="D67" s="41"/>
      <c r="E67" s="41"/>
      <c r="F67" s="41"/>
      <c r="G67" s="38" t="s">
        <v>51</v>
      </c>
      <c r="H67" s="38"/>
      <c r="I67" s="38"/>
      <c r="J67" s="76">
        <v>3380001</v>
      </c>
      <c r="K67" s="76"/>
      <c r="L67" s="76"/>
      <c r="M67" s="76"/>
      <c r="N67" s="10" t="s">
        <v>12</v>
      </c>
      <c r="O67" s="39">
        <v>10000</v>
      </c>
      <c r="P67" s="40"/>
      <c r="Q67" s="33">
        <f t="shared" si="0"/>
        <v>10</v>
      </c>
      <c r="R67" s="34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 ht="31.5" customHeight="1">
      <c r="A68" s="68" t="s">
        <v>163</v>
      </c>
      <c r="B68" s="68"/>
      <c r="C68" s="68"/>
      <c r="D68" s="68"/>
      <c r="E68" s="68"/>
      <c r="F68" s="68"/>
      <c r="G68" s="27" t="s">
        <v>51</v>
      </c>
      <c r="H68" s="28"/>
      <c r="I68" s="29"/>
      <c r="J68" s="35">
        <v>3380002</v>
      </c>
      <c r="K68" s="36"/>
      <c r="L68" s="36"/>
      <c r="M68" s="37"/>
      <c r="N68" s="10"/>
      <c r="O68" s="22"/>
      <c r="P68" s="23">
        <f>P69</f>
        <v>1100000</v>
      </c>
      <c r="Q68" s="54">
        <f>P68/1000</f>
        <v>1100</v>
      </c>
      <c r="R68" s="55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31.5" customHeight="1">
      <c r="A69" s="41" t="s">
        <v>13</v>
      </c>
      <c r="B69" s="41"/>
      <c r="C69" s="41"/>
      <c r="D69" s="41"/>
      <c r="E69" s="41"/>
      <c r="F69" s="41"/>
      <c r="G69" s="27" t="s">
        <v>51</v>
      </c>
      <c r="H69" s="28"/>
      <c r="I69" s="29"/>
      <c r="J69" s="35">
        <v>3380002</v>
      </c>
      <c r="K69" s="36"/>
      <c r="L69" s="36"/>
      <c r="M69" s="37"/>
      <c r="N69" s="10">
        <v>240</v>
      </c>
      <c r="O69" s="22"/>
      <c r="P69" s="23">
        <v>1100000</v>
      </c>
      <c r="Q69" s="54">
        <f>P69/1000</f>
        <v>1100</v>
      </c>
      <c r="R69" s="55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75" customHeight="1">
      <c r="A70" s="68" t="s">
        <v>164</v>
      </c>
      <c r="B70" s="68"/>
      <c r="C70" s="68"/>
      <c r="D70" s="68"/>
      <c r="E70" s="68"/>
      <c r="F70" s="68"/>
      <c r="G70" s="27" t="s">
        <v>51</v>
      </c>
      <c r="H70" s="28"/>
      <c r="I70" s="29"/>
      <c r="J70" s="35">
        <v>3389504</v>
      </c>
      <c r="K70" s="36"/>
      <c r="L70" s="36"/>
      <c r="M70" s="37"/>
      <c r="N70" s="10"/>
      <c r="O70" s="22"/>
      <c r="P70" s="23">
        <f>P71</f>
        <v>20000</v>
      </c>
      <c r="Q70" s="54">
        <f>P70/1000</f>
        <v>20</v>
      </c>
      <c r="R70" s="55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31.5" customHeight="1">
      <c r="A71" s="41" t="s">
        <v>13</v>
      </c>
      <c r="B71" s="41"/>
      <c r="C71" s="41"/>
      <c r="D71" s="41"/>
      <c r="E71" s="41"/>
      <c r="F71" s="41"/>
      <c r="G71" s="27" t="s">
        <v>51</v>
      </c>
      <c r="H71" s="28"/>
      <c r="I71" s="29"/>
      <c r="J71" s="35">
        <v>3389504</v>
      </c>
      <c r="K71" s="36"/>
      <c r="L71" s="36"/>
      <c r="M71" s="37"/>
      <c r="N71" s="10">
        <v>240</v>
      </c>
      <c r="O71" s="22"/>
      <c r="P71" s="23">
        <v>20000</v>
      </c>
      <c r="Q71" s="54">
        <f>P71/1000</f>
        <v>20</v>
      </c>
      <c r="R71" s="55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25.5" customHeight="1">
      <c r="A72" s="64" t="s">
        <v>139</v>
      </c>
      <c r="B72" s="64"/>
      <c r="C72" s="64"/>
      <c r="D72" s="64"/>
      <c r="E72" s="64"/>
      <c r="F72" s="64"/>
      <c r="G72" s="72" t="s">
        <v>140</v>
      </c>
      <c r="H72" s="72"/>
      <c r="I72" s="72"/>
      <c r="J72" s="72"/>
      <c r="K72" s="72"/>
      <c r="L72" s="72"/>
      <c r="M72" s="72"/>
      <c r="N72" s="19"/>
      <c r="O72" s="73">
        <f>O73+O85+O89+O101</f>
        <v>46491000</v>
      </c>
      <c r="P72" s="74"/>
      <c r="Q72" s="52">
        <f>O72/1000</f>
        <v>46491</v>
      </c>
      <c r="R72" s="53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3" customFormat="1" ht="24" customHeight="1">
      <c r="A73" s="62" t="s">
        <v>59</v>
      </c>
      <c r="B73" s="62"/>
      <c r="C73" s="62"/>
      <c r="D73" s="62"/>
      <c r="E73" s="62"/>
      <c r="F73" s="62"/>
      <c r="G73" s="77" t="s">
        <v>58</v>
      </c>
      <c r="H73" s="77"/>
      <c r="I73" s="77"/>
      <c r="J73" s="78"/>
      <c r="K73" s="78"/>
      <c r="L73" s="78"/>
      <c r="M73" s="78"/>
      <c r="N73" s="14"/>
      <c r="O73" s="84">
        <f>O74+O77+O81+O83+P79</f>
        <v>25775100</v>
      </c>
      <c r="P73" s="85"/>
      <c r="Q73" s="50">
        <f t="shared" si="0"/>
        <v>25775.1</v>
      </c>
      <c r="R73" s="51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1" customFormat="1" ht="24" customHeight="1">
      <c r="A74" s="41" t="s">
        <v>62</v>
      </c>
      <c r="B74" s="41"/>
      <c r="C74" s="41"/>
      <c r="D74" s="41"/>
      <c r="E74" s="41"/>
      <c r="F74" s="41"/>
      <c r="G74" s="38" t="s">
        <v>58</v>
      </c>
      <c r="H74" s="38"/>
      <c r="I74" s="38"/>
      <c r="J74" s="38" t="s">
        <v>61</v>
      </c>
      <c r="K74" s="38"/>
      <c r="L74" s="38"/>
      <c r="M74" s="38"/>
      <c r="N74" s="11"/>
      <c r="O74" s="39">
        <f>O75+O76</f>
        <v>5595800</v>
      </c>
      <c r="P74" s="40"/>
      <c r="Q74" s="33">
        <f t="shared" si="0"/>
        <v>5595.8</v>
      </c>
      <c r="R74" s="34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1" customFormat="1" ht="30" customHeight="1">
      <c r="A75" s="41" t="s">
        <v>13</v>
      </c>
      <c r="B75" s="41"/>
      <c r="C75" s="41"/>
      <c r="D75" s="41"/>
      <c r="E75" s="41"/>
      <c r="F75" s="41"/>
      <c r="G75" s="38" t="s">
        <v>58</v>
      </c>
      <c r="H75" s="38"/>
      <c r="I75" s="38"/>
      <c r="J75" s="38" t="s">
        <v>61</v>
      </c>
      <c r="K75" s="38"/>
      <c r="L75" s="38"/>
      <c r="M75" s="38"/>
      <c r="N75" s="10" t="s">
        <v>12</v>
      </c>
      <c r="O75" s="39">
        <f>5000800-5000</f>
        <v>4995800</v>
      </c>
      <c r="P75" s="40"/>
      <c r="Q75" s="33">
        <f t="shared" si="0"/>
        <v>4995.8</v>
      </c>
      <c r="R75" s="34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s="1" customFormat="1" ht="85.5" customHeight="1">
      <c r="A76" s="41" t="s">
        <v>64</v>
      </c>
      <c r="B76" s="41"/>
      <c r="C76" s="41"/>
      <c r="D76" s="41"/>
      <c r="E76" s="41"/>
      <c r="F76" s="41"/>
      <c r="G76" s="38" t="s">
        <v>58</v>
      </c>
      <c r="H76" s="38"/>
      <c r="I76" s="38"/>
      <c r="J76" s="38" t="s">
        <v>61</v>
      </c>
      <c r="K76" s="38"/>
      <c r="L76" s="38"/>
      <c r="M76" s="38"/>
      <c r="N76" s="10" t="s">
        <v>63</v>
      </c>
      <c r="O76" s="39">
        <f>600000</f>
        <v>600000</v>
      </c>
      <c r="P76" s="40"/>
      <c r="Q76" s="33">
        <f t="shared" si="0"/>
        <v>600</v>
      </c>
      <c r="R76" s="34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 ht="45.75" customHeight="1">
      <c r="A77" s="41" t="s">
        <v>66</v>
      </c>
      <c r="B77" s="41"/>
      <c r="C77" s="41"/>
      <c r="D77" s="41"/>
      <c r="E77" s="41"/>
      <c r="F77" s="41"/>
      <c r="G77" s="38" t="s">
        <v>58</v>
      </c>
      <c r="H77" s="38"/>
      <c r="I77" s="38"/>
      <c r="J77" s="38" t="s">
        <v>65</v>
      </c>
      <c r="K77" s="38"/>
      <c r="L77" s="38"/>
      <c r="M77" s="38"/>
      <c r="N77" s="11"/>
      <c r="O77" s="39">
        <f>1050000</f>
        <v>1050000</v>
      </c>
      <c r="P77" s="40"/>
      <c r="Q77" s="33">
        <f t="shared" si="0"/>
        <v>1050</v>
      </c>
      <c r="R77" s="34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 ht="30.75" customHeight="1">
      <c r="A78" s="41" t="s">
        <v>13</v>
      </c>
      <c r="B78" s="41"/>
      <c r="C78" s="41"/>
      <c r="D78" s="41"/>
      <c r="E78" s="41"/>
      <c r="F78" s="41"/>
      <c r="G78" s="38" t="s">
        <v>58</v>
      </c>
      <c r="H78" s="38"/>
      <c r="I78" s="38"/>
      <c r="J78" s="38" t="s">
        <v>65</v>
      </c>
      <c r="K78" s="38"/>
      <c r="L78" s="38"/>
      <c r="M78" s="38"/>
      <c r="N78" s="10" t="s">
        <v>12</v>
      </c>
      <c r="O78" s="39">
        <f>1050000</f>
        <v>1050000</v>
      </c>
      <c r="P78" s="40"/>
      <c r="Q78" s="33">
        <f t="shared" si="0"/>
        <v>1050</v>
      </c>
      <c r="R78" s="34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1" customFormat="1" ht="30.75" customHeight="1">
      <c r="A79" s="65" t="s">
        <v>160</v>
      </c>
      <c r="B79" s="66"/>
      <c r="C79" s="66"/>
      <c r="D79" s="66"/>
      <c r="E79" s="66"/>
      <c r="F79" s="67"/>
      <c r="G79" s="27" t="s">
        <v>58</v>
      </c>
      <c r="H79" s="28"/>
      <c r="I79" s="29"/>
      <c r="J79" s="35">
        <v>3509601</v>
      </c>
      <c r="K79" s="36"/>
      <c r="L79" s="36"/>
      <c r="M79" s="37"/>
      <c r="N79" s="10"/>
      <c r="O79" s="22"/>
      <c r="P79" s="23">
        <f>P80</f>
        <v>5000</v>
      </c>
      <c r="Q79" s="33">
        <f>P79/1000</f>
        <v>5</v>
      </c>
      <c r="R79" s="3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s="1" customFormat="1" ht="30.75" customHeight="1">
      <c r="A80" s="41" t="s">
        <v>13</v>
      </c>
      <c r="B80" s="41"/>
      <c r="C80" s="41"/>
      <c r="D80" s="41"/>
      <c r="E80" s="41"/>
      <c r="F80" s="41"/>
      <c r="G80" s="27" t="s">
        <v>58</v>
      </c>
      <c r="H80" s="28"/>
      <c r="I80" s="29"/>
      <c r="J80" s="35">
        <v>3509601</v>
      </c>
      <c r="K80" s="36"/>
      <c r="L80" s="36"/>
      <c r="M80" s="37"/>
      <c r="N80" s="10">
        <v>240</v>
      </c>
      <c r="O80" s="22"/>
      <c r="P80" s="23">
        <v>5000</v>
      </c>
      <c r="Q80" s="33">
        <f>P80/1000</f>
        <v>5</v>
      </c>
      <c r="R80" s="3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50.25" customHeight="1">
      <c r="A81" s="41" t="s">
        <v>60</v>
      </c>
      <c r="B81" s="41"/>
      <c r="C81" s="41"/>
      <c r="D81" s="41"/>
      <c r="E81" s="41"/>
      <c r="F81" s="41"/>
      <c r="G81" s="38" t="s">
        <v>58</v>
      </c>
      <c r="H81" s="38"/>
      <c r="I81" s="38"/>
      <c r="J81" s="38">
        <v>7950301</v>
      </c>
      <c r="K81" s="38"/>
      <c r="L81" s="38"/>
      <c r="M81" s="38"/>
      <c r="N81" s="11"/>
      <c r="O81" s="39">
        <f>O82</f>
        <v>4963300</v>
      </c>
      <c r="P81" s="40"/>
      <c r="Q81" s="33">
        <f>O81/1000</f>
        <v>4963.3</v>
      </c>
      <c r="R81" s="34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 ht="22.5" customHeight="1">
      <c r="A82" s="41" t="s">
        <v>48</v>
      </c>
      <c r="B82" s="41"/>
      <c r="C82" s="41"/>
      <c r="D82" s="41"/>
      <c r="E82" s="41"/>
      <c r="F82" s="41"/>
      <c r="G82" s="38" t="s">
        <v>58</v>
      </c>
      <c r="H82" s="38"/>
      <c r="I82" s="38"/>
      <c r="J82" s="38">
        <v>7950301</v>
      </c>
      <c r="K82" s="38"/>
      <c r="L82" s="38"/>
      <c r="M82" s="38"/>
      <c r="N82" s="10" t="s">
        <v>47</v>
      </c>
      <c r="O82" s="39">
        <f>3067700+1895600</f>
        <v>4963300</v>
      </c>
      <c r="P82" s="40"/>
      <c r="Q82" s="33">
        <f>O82/1000</f>
        <v>4963.3</v>
      </c>
      <c r="R82" s="34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48.75" customHeight="1">
      <c r="A83" s="41" t="s">
        <v>154</v>
      </c>
      <c r="B83" s="41"/>
      <c r="C83" s="41"/>
      <c r="D83" s="41"/>
      <c r="E83" s="41"/>
      <c r="F83" s="41"/>
      <c r="G83" s="38" t="s">
        <v>58</v>
      </c>
      <c r="H83" s="38"/>
      <c r="I83" s="38"/>
      <c r="J83" s="38" t="s">
        <v>67</v>
      </c>
      <c r="K83" s="38"/>
      <c r="L83" s="38"/>
      <c r="M83" s="38"/>
      <c r="N83" s="11"/>
      <c r="O83" s="39">
        <f>O84</f>
        <v>14161000</v>
      </c>
      <c r="P83" s="40"/>
      <c r="Q83" s="33">
        <f t="shared" si="0"/>
        <v>14161</v>
      </c>
      <c r="R83" s="34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21.75" customHeight="1">
      <c r="A84" s="41" t="s">
        <v>48</v>
      </c>
      <c r="B84" s="41"/>
      <c r="C84" s="41"/>
      <c r="D84" s="41"/>
      <c r="E84" s="41"/>
      <c r="F84" s="41"/>
      <c r="G84" s="38" t="s">
        <v>58</v>
      </c>
      <c r="H84" s="38"/>
      <c r="I84" s="38"/>
      <c r="J84" s="38" t="s">
        <v>67</v>
      </c>
      <c r="K84" s="38"/>
      <c r="L84" s="38"/>
      <c r="M84" s="38"/>
      <c r="N84" s="10" t="s">
        <v>47</v>
      </c>
      <c r="O84" s="39">
        <f>7716500+6444500</f>
        <v>14161000</v>
      </c>
      <c r="P84" s="40"/>
      <c r="Q84" s="33">
        <f t="shared" si="0"/>
        <v>14161</v>
      </c>
      <c r="R84" s="34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24.75" customHeight="1">
      <c r="A85" s="62" t="s">
        <v>69</v>
      </c>
      <c r="B85" s="62"/>
      <c r="C85" s="62"/>
      <c r="D85" s="62"/>
      <c r="E85" s="62"/>
      <c r="F85" s="62"/>
      <c r="G85" s="77" t="s">
        <v>68</v>
      </c>
      <c r="H85" s="77"/>
      <c r="I85" s="77"/>
      <c r="J85" s="78"/>
      <c r="K85" s="78"/>
      <c r="L85" s="78"/>
      <c r="M85" s="78"/>
      <c r="N85" s="14"/>
      <c r="O85" s="84">
        <f>O86</f>
        <v>2611900</v>
      </c>
      <c r="P85" s="85"/>
      <c r="Q85" s="50">
        <f t="shared" si="0"/>
        <v>2611.9</v>
      </c>
      <c r="R85" s="51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s="1" customFormat="1" ht="26.25" customHeight="1">
      <c r="A86" s="41" t="s">
        <v>70</v>
      </c>
      <c r="B86" s="41"/>
      <c r="C86" s="41"/>
      <c r="D86" s="41"/>
      <c r="E86" s="41"/>
      <c r="F86" s="41"/>
      <c r="G86" s="38" t="s">
        <v>68</v>
      </c>
      <c r="H86" s="38"/>
      <c r="I86" s="38"/>
      <c r="J86" s="38">
        <v>3601000</v>
      </c>
      <c r="K86" s="38"/>
      <c r="L86" s="38"/>
      <c r="M86" s="38"/>
      <c r="N86" s="11"/>
      <c r="O86" s="39">
        <f>O87+O88</f>
        <v>2611900</v>
      </c>
      <c r="P86" s="40"/>
      <c r="Q86" s="33">
        <f t="shared" si="0"/>
        <v>2611.9</v>
      </c>
      <c r="R86" s="34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33" customHeight="1">
      <c r="A87" s="41" t="s">
        <v>13</v>
      </c>
      <c r="B87" s="41"/>
      <c r="C87" s="41"/>
      <c r="D87" s="41"/>
      <c r="E87" s="41"/>
      <c r="F87" s="41"/>
      <c r="G87" s="38" t="s">
        <v>68</v>
      </c>
      <c r="H87" s="38"/>
      <c r="I87" s="38"/>
      <c r="J87" s="38">
        <v>3601000</v>
      </c>
      <c r="K87" s="38"/>
      <c r="L87" s="38"/>
      <c r="M87" s="38"/>
      <c r="N87" s="10" t="s">
        <v>12</v>
      </c>
      <c r="O87" s="39">
        <f>7143000-6531100</f>
        <v>611900</v>
      </c>
      <c r="P87" s="40"/>
      <c r="Q87" s="33">
        <f t="shared" si="0"/>
        <v>611.9</v>
      </c>
      <c r="R87" s="34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39.75" customHeight="1">
      <c r="A88" s="41" t="s">
        <v>72</v>
      </c>
      <c r="B88" s="41"/>
      <c r="C88" s="41"/>
      <c r="D88" s="41"/>
      <c r="E88" s="41"/>
      <c r="F88" s="41"/>
      <c r="G88" s="38" t="s">
        <v>68</v>
      </c>
      <c r="H88" s="38"/>
      <c r="I88" s="38"/>
      <c r="J88" s="38">
        <v>3602000</v>
      </c>
      <c r="K88" s="38"/>
      <c r="L88" s="38"/>
      <c r="M88" s="38"/>
      <c r="N88" s="10" t="s">
        <v>71</v>
      </c>
      <c r="O88" s="39">
        <f>2000000</f>
        <v>2000000</v>
      </c>
      <c r="P88" s="40"/>
      <c r="Q88" s="33">
        <f t="shared" si="0"/>
        <v>2000</v>
      </c>
      <c r="R88" s="34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24" customHeight="1">
      <c r="A89" s="62" t="s">
        <v>74</v>
      </c>
      <c r="B89" s="62"/>
      <c r="C89" s="62"/>
      <c r="D89" s="62"/>
      <c r="E89" s="62"/>
      <c r="F89" s="62"/>
      <c r="G89" s="77" t="s">
        <v>73</v>
      </c>
      <c r="H89" s="77"/>
      <c r="I89" s="77"/>
      <c r="J89" s="78"/>
      <c r="K89" s="78"/>
      <c r="L89" s="78"/>
      <c r="M89" s="78"/>
      <c r="N89" s="14"/>
      <c r="O89" s="84">
        <f>O90+O92+O94+O96+O99</f>
        <v>14100000</v>
      </c>
      <c r="P89" s="85"/>
      <c r="Q89" s="50">
        <f aca="true" t="shared" si="1" ref="Q89:Q132">O89/1000</f>
        <v>14100</v>
      </c>
      <c r="R89" s="51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1" customFormat="1" ht="21.75" customHeight="1">
      <c r="A90" s="41" t="s">
        <v>76</v>
      </c>
      <c r="B90" s="41"/>
      <c r="C90" s="41"/>
      <c r="D90" s="41"/>
      <c r="E90" s="41"/>
      <c r="F90" s="41"/>
      <c r="G90" s="38" t="s">
        <v>73</v>
      </c>
      <c r="H90" s="38"/>
      <c r="I90" s="38"/>
      <c r="J90" s="38" t="s">
        <v>75</v>
      </c>
      <c r="K90" s="38"/>
      <c r="L90" s="38"/>
      <c r="M90" s="38"/>
      <c r="N90" s="11"/>
      <c r="O90" s="39">
        <f>9200000</f>
        <v>9200000</v>
      </c>
      <c r="P90" s="40"/>
      <c r="Q90" s="33">
        <f t="shared" si="1"/>
        <v>9200</v>
      </c>
      <c r="R90" s="34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s="1" customFormat="1" ht="33" customHeight="1">
      <c r="A91" s="41" t="s">
        <v>13</v>
      </c>
      <c r="B91" s="41"/>
      <c r="C91" s="41"/>
      <c r="D91" s="41"/>
      <c r="E91" s="41"/>
      <c r="F91" s="41"/>
      <c r="G91" s="38" t="s">
        <v>73</v>
      </c>
      <c r="H91" s="38"/>
      <c r="I91" s="38"/>
      <c r="J91" s="38" t="s">
        <v>75</v>
      </c>
      <c r="K91" s="38"/>
      <c r="L91" s="38"/>
      <c r="M91" s="38"/>
      <c r="N91" s="10" t="s">
        <v>12</v>
      </c>
      <c r="O91" s="39">
        <f>9200000</f>
        <v>9200000</v>
      </c>
      <c r="P91" s="40"/>
      <c r="Q91" s="33">
        <f t="shared" si="1"/>
        <v>9200</v>
      </c>
      <c r="R91" s="34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24" customHeight="1">
      <c r="A92" s="41" t="s">
        <v>78</v>
      </c>
      <c r="B92" s="41"/>
      <c r="C92" s="41"/>
      <c r="D92" s="41"/>
      <c r="E92" s="41"/>
      <c r="F92" s="41"/>
      <c r="G92" s="38" t="s">
        <v>73</v>
      </c>
      <c r="H92" s="38"/>
      <c r="I92" s="38"/>
      <c r="J92" s="38" t="s">
        <v>77</v>
      </c>
      <c r="K92" s="38"/>
      <c r="L92" s="38"/>
      <c r="M92" s="38"/>
      <c r="N92" s="11"/>
      <c r="O92" s="39">
        <f>800000</f>
        <v>800000</v>
      </c>
      <c r="P92" s="40"/>
      <c r="Q92" s="33">
        <f t="shared" si="1"/>
        <v>800</v>
      </c>
      <c r="R92" s="34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 ht="31.5" customHeight="1">
      <c r="A93" s="41" t="s">
        <v>13</v>
      </c>
      <c r="B93" s="41"/>
      <c r="C93" s="41"/>
      <c r="D93" s="41"/>
      <c r="E93" s="41"/>
      <c r="F93" s="41"/>
      <c r="G93" s="38" t="s">
        <v>73</v>
      </c>
      <c r="H93" s="38"/>
      <c r="I93" s="38"/>
      <c r="J93" s="38" t="s">
        <v>77</v>
      </c>
      <c r="K93" s="38"/>
      <c r="L93" s="38"/>
      <c r="M93" s="38"/>
      <c r="N93" s="10" t="s">
        <v>12</v>
      </c>
      <c r="O93" s="39">
        <f>800000</f>
        <v>800000</v>
      </c>
      <c r="P93" s="40"/>
      <c r="Q93" s="33">
        <f t="shared" si="1"/>
        <v>800</v>
      </c>
      <c r="R93" s="34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 ht="26.25" customHeight="1">
      <c r="A94" s="41" t="s">
        <v>80</v>
      </c>
      <c r="B94" s="41"/>
      <c r="C94" s="41"/>
      <c r="D94" s="41"/>
      <c r="E94" s="41"/>
      <c r="F94" s="41"/>
      <c r="G94" s="38" t="s">
        <v>73</v>
      </c>
      <c r="H94" s="38"/>
      <c r="I94" s="38"/>
      <c r="J94" s="38" t="s">
        <v>79</v>
      </c>
      <c r="K94" s="38"/>
      <c r="L94" s="38"/>
      <c r="M94" s="38"/>
      <c r="N94" s="11"/>
      <c r="O94" s="39">
        <f>600000</f>
        <v>600000</v>
      </c>
      <c r="P94" s="40"/>
      <c r="Q94" s="33">
        <f t="shared" si="1"/>
        <v>600</v>
      </c>
      <c r="R94" s="34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1" customFormat="1" ht="29.25" customHeight="1">
      <c r="A95" s="41" t="s">
        <v>13</v>
      </c>
      <c r="B95" s="41"/>
      <c r="C95" s="41"/>
      <c r="D95" s="41"/>
      <c r="E95" s="41"/>
      <c r="F95" s="41"/>
      <c r="G95" s="38" t="s">
        <v>73</v>
      </c>
      <c r="H95" s="38"/>
      <c r="I95" s="38"/>
      <c r="J95" s="38" t="s">
        <v>79</v>
      </c>
      <c r="K95" s="38"/>
      <c r="L95" s="38"/>
      <c r="M95" s="38"/>
      <c r="N95" s="10" t="s">
        <v>12</v>
      </c>
      <c r="O95" s="39">
        <f>600000</f>
        <v>600000</v>
      </c>
      <c r="P95" s="40"/>
      <c r="Q95" s="33">
        <f t="shared" si="1"/>
        <v>600</v>
      </c>
      <c r="R95" s="34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s="1" customFormat="1" ht="26.25" customHeight="1">
      <c r="A96" s="41" t="s">
        <v>82</v>
      </c>
      <c r="B96" s="41"/>
      <c r="C96" s="41"/>
      <c r="D96" s="41"/>
      <c r="E96" s="41"/>
      <c r="F96" s="41"/>
      <c r="G96" s="38" t="s">
        <v>73</v>
      </c>
      <c r="H96" s="38"/>
      <c r="I96" s="38"/>
      <c r="J96" s="38" t="s">
        <v>81</v>
      </c>
      <c r="K96" s="38"/>
      <c r="L96" s="38"/>
      <c r="M96" s="38"/>
      <c r="N96" s="11"/>
      <c r="O96" s="39">
        <f>O97+P98</f>
        <v>3000000</v>
      </c>
      <c r="P96" s="40"/>
      <c r="Q96" s="33">
        <f t="shared" si="1"/>
        <v>3000</v>
      </c>
      <c r="R96" s="34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s="1" customFormat="1" ht="32.25" customHeight="1">
      <c r="A97" s="41" t="s">
        <v>13</v>
      </c>
      <c r="B97" s="41"/>
      <c r="C97" s="41"/>
      <c r="D97" s="41"/>
      <c r="E97" s="41"/>
      <c r="F97" s="41"/>
      <c r="G97" s="38" t="s">
        <v>73</v>
      </c>
      <c r="H97" s="38"/>
      <c r="I97" s="38"/>
      <c r="J97" s="38" t="s">
        <v>81</v>
      </c>
      <c r="K97" s="38"/>
      <c r="L97" s="38"/>
      <c r="M97" s="38"/>
      <c r="N97" s="10" t="s">
        <v>12</v>
      </c>
      <c r="O97" s="39">
        <f>3000000-40800</f>
        <v>2959200</v>
      </c>
      <c r="P97" s="40"/>
      <c r="Q97" s="33">
        <f t="shared" si="1"/>
        <v>2959.2</v>
      </c>
      <c r="R97" s="34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32.25" customHeight="1">
      <c r="A98" s="41" t="s">
        <v>44</v>
      </c>
      <c r="B98" s="41"/>
      <c r="C98" s="41"/>
      <c r="D98" s="41"/>
      <c r="E98" s="41"/>
      <c r="F98" s="41"/>
      <c r="G98" s="27" t="s">
        <v>73</v>
      </c>
      <c r="H98" s="28"/>
      <c r="I98" s="29"/>
      <c r="J98" s="35">
        <v>6000500</v>
      </c>
      <c r="K98" s="36"/>
      <c r="L98" s="36"/>
      <c r="M98" s="37"/>
      <c r="N98" s="10">
        <v>831</v>
      </c>
      <c r="O98" s="22"/>
      <c r="P98" s="23">
        <v>40800</v>
      </c>
      <c r="Q98" s="33">
        <f>P98/1000</f>
        <v>40.8</v>
      </c>
      <c r="R98" s="34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ht="41.25" customHeight="1">
      <c r="A99" s="41" t="s">
        <v>155</v>
      </c>
      <c r="B99" s="41"/>
      <c r="C99" s="41"/>
      <c r="D99" s="41"/>
      <c r="E99" s="41"/>
      <c r="F99" s="41"/>
      <c r="G99" s="38" t="s">
        <v>73</v>
      </c>
      <c r="H99" s="38"/>
      <c r="I99" s="38"/>
      <c r="J99" s="38">
        <v>7956500</v>
      </c>
      <c r="K99" s="38"/>
      <c r="L99" s="38"/>
      <c r="M99" s="38"/>
      <c r="N99" s="11"/>
      <c r="O99" s="39">
        <v>500000</v>
      </c>
      <c r="P99" s="40"/>
      <c r="Q99" s="33">
        <f t="shared" si="1"/>
        <v>500</v>
      </c>
      <c r="R99" s="34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s="1" customFormat="1" ht="30.75" customHeight="1">
      <c r="A100" s="41" t="s">
        <v>13</v>
      </c>
      <c r="B100" s="41"/>
      <c r="C100" s="41"/>
      <c r="D100" s="41"/>
      <c r="E100" s="41"/>
      <c r="F100" s="41"/>
      <c r="G100" s="38" t="s">
        <v>73</v>
      </c>
      <c r="H100" s="38"/>
      <c r="I100" s="38"/>
      <c r="J100" s="38">
        <v>7956500</v>
      </c>
      <c r="K100" s="38"/>
      <c r="L100" s="38"/>
      <c r="M100" s="38"/>
      <c r="N100" s="10" t="s">
        <v>12</v>
      </c>
      <c r="O100" s="39">
        <v>500000</v>
      </c>
      <c r="P100" s="40"/>
      <c r="Q100" s="33">
        <f t="shared" si="1"/>
        <v>500</v>
      </c>
      <c r="R100" s="34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32.25" customHeight="1">
      <c r="A101" s="62" t="s">
        <v>84</v>
      </c>
      <c r="B101" s="62"/>
      <c r="C101" s="62"/>
      <c r="D101" s="62"/>
      <c r="E101" s="62"/>
      <c r="F101" s="62"/>
      <c r="G101" s="77" t="s">
        <v>83</v>
      </c>
      <c r="H101" s="77"/>
      <c r="I101" s="77"/>
      <c r="J101" s="78"/>
      <c r="K101" s="78"/>
      <c r="L101" s="78"/>
      <c r="M101" s="78"/>
      <c r="N101" s="14"/>
      <c r="O101" s="84">
        <f>O102</f>
        <v>4004000</v>
      </c>
      <c r="P101" s="85"/>
      <c r="Q101" s="50">
        <f t="shared" si="1"/>
        <v>4004</v>
      </c>
      <c r="R101" s="51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1" customFormat="1" ht="41.25" customHeight="1">
      <c r="A102" s="41" t="s">
        <v>86</v>
      </c>
      <c r="B102" s="41"/>
      <c r="C102" s="41"/>
      <c r="D102" s="41"/>
      <c r="E102" s="41"/>
      <c r="F102" s="41"/>
      <c r="G102" s="38" t="s">
        <v>83</v>
      </c>
      <c r="H102" s="38"/>
      <c r="I102" s="38"/>
      <c r="J102" s="38" t="s">
        <v>85</v>
      </c>
      <c r="K102" s="38"/>
      <c r="L102" s="38"/>
      <c r="M102" s="38"/>
      <c r="N102" s="11"/>
      <c r="O102" s="39">
        <f>O103+O104+O105</f>
        <v>4004000</v>
      </c>
      <c r="P102" s="40"/>
      <c r="Q102" s="33">
        <f t="shared" si="1"/>
        <v>4004</v>
      </c>
      <c r="R102" s="34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25.5" customHeight="1">
      <c r="A103" s="41" t="s">
        <v>56</v>
      </c>
      <c r="B103" s="41"/>
      <c r="C103" s="41"/>
      <c r="D103" s="41"/>
      <c r="E103" s="41"/>
      <c r="F103" s="41"/>
      <c r="G103" s="38" t="s">
        <v>83</v>
      </c>
      <c r="H103" s="38"/>
      <c r="I103" s="38"/>
      <c r="J103" s="38" t="s">
        <v>85</v>
      </c>
      <c r="K103" s="38"/>
      <c r="L103" s="38"/>
      <c r="M103" s="38"/>
      <c r="N103" s="10" t="s">
        <v>55</v>
      </c>
      <c r="O103" s="39">
        <f>3053600</f>
        <v>3053600</v>
      </c>
      <c r="P103" s="40"/>
      <c r="Q103" s="33">
        <f t="shared" si="1"/>
        <v>3053.6</v>
      </c>
      <c r="R103" s="34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30" customHeight="1">
      <c r="A104" s="41" t="s">
        <v>13</v>
      </c>
      <c r="B104" s="41"/>
      <c r="C104" s="41"/>
      <c r="D104" s="41"/>
      <c r="E104" s="41"/>
      <c r="F104" s="41"/>
      <c r="G104" s="38" t="s">
        <v>83</v>
      </c>
      <c r="H104" s="38"/>
      <c r="I104" s="38"/>
      <c r="J104" s="38" t="s">
        <v>85</v>
      </c>
      <c r="K104" s="38"/>
      <c r="L104" s="38"/>
      <c r="M104" s="38"/>
      <c r="N104" s="10" t="s">
        <v>12</v>
      </c>
      <c r="O104" s="39">
        <f>938500</f>
        <v>938500</v>
      </c>
      <c r="P104" s="40"/>
      <c r="Q104" s="33">
        <f t="shared" si="1"/>
        <v>938.5</v>
      </c>
      <c r="R104" s="34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1" customFormat="1" ht="25.5" customHeight="1">
      <c r="A105" s="41" t="s">
        <v>17</v>
      </c>
      <c r="B105" s="41"/>
      <c r="C105" s="41"/>
      <c r="D105" s="41"/>
      <c r="E105" s="41"/>
      <c r="F105" s="41"/>
      <c r="G105" s="38" t="s">
        <v>83</v>
      </c>
      <c r="H105" s="38"/>
      <c r="I105" s="38"/>
      <c r="J105" s="38" t="s">
        <v>85</v>
      </c>
      <c r="K105" s="38"/>
      <c r="L105" s="38"/>
      <c r="M105" s="38"/>
      <c r="N105" s="10" t="s">
        <v>16</v>
      </c>
      <c r="O105" s="39">
        <f>11900</f>
        <v>11900</v>
      </c>
      <c r="P105" s="40"/>
      <c r="Q105" s="33">
        <f t="shared" si="1"/>
        <v>11.9</v>
      </c>
      <c r="R105" s="34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23.25" customHeight="1">
      <c r="A106" s="64" t="s">
        <v>141</v>
      </c>
      <c r="B106" s="64"/>
      <c r="C106" s="64"/>
      <c r="D106" s="64"/>
      <c r="E106" s="64"/>
      <c r="F106" s="64"/>
      <c r="G106" s="72" t="s">
        <v>147</v>
      </c>
      <c r="H106" s="72"/>
      <c r="I106" s="72"/>
      <c r="J106" s="72"/>
      <c r="K106" s="72"/>
      <c r="L106" s="72"/>
      <c r="M106" s="72"/>
      <c r="N106" s="19"/>
      <c r="O106" s="73">
        <f>200000</f>
        <v>200000</v>
      </c>
      <c r="P106" s="74"/>
      <c r="Q106" s="52">
        <f>O106/1000</f>
        <v>200</v>
      </c>
      <c r="R106" s="53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3" customFormat="1" ht="23.25" customHeight="1">
      <c r="A107" s="62" t="s">
        <v>88</v>
      </c>
      <c r="B107" s="62"/>
      <c r="C107" s="62"/>
      <c r="D107" s="62"/>
      <c r="E107" s="62"/>
      <c r="F107" s="62"/>
      <c r="G107" s="77" t="s">
        <v>87</v>
      </c>
      <c r="H107" s="77"/>
      <c r="I107" s="77"/>
      <c r="J107" s="78"/>
      <c r="K107" s="78"/>
      <c r="L107" s="78"/>
      <c r="M107" s="78"/>
      <c r="N107" s="14"/>
      <c r="O107" s="84">
        <f>200000</f>
        <v>200000</v>
      </c>
      <c r="P107" s="85"/>
      <c r="Q107" s="50">
        <f t="shared" si="1"/>
        <v>200</v>
      </c>
      <c r="R107" s="51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1" customFormat="1" ht="21" customHeight="1">
      <c r="A108" s="41" t="s">
        <v>90</v>
      </c>
      <c r="B108" s="41"/>
      <c r="C108" s="41"/>
      <c r="D108" s="41"/>
      <c r="E108" s="41"/>
      <c r="F108" s="41"/>
      <c r="G108" s="38" t="s">
        <v>87</v>
      </c>
      <c r="H108" s="38"/>
      <c r="I108" s="38"/>
      <c r="J108" s="38" t="s">
        <v>89</v>
      </c>
      <c r="K108" s="38"/>
      <c r="L108" s="38"/>
      <c r="M108" s="38"/>
      <c r="N108" s="11"/>
      <c r="O108" s="39">
        <f>200000</f>
        <v>200000</v>
      </c>
      <c r="P108" s="40"/>
      <c r="Q108" s="33">
        <f t="shared" si="1"/>
        <v>200</v>
      </c>
      <c r="R108" s="34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1" customFormat="1" ht="33" customHeight="1">
      <c r="A109" s="41" t="s">
        <v>13</v>
      </c>
      <c r="B109" s="41"/>
      <c r="C109" s="41"/>
      <c r="D109" s="41"/>
      <c r="E109" s="41"/>
      <c r="F109" s="41"/>
      <c r="G109" s="38" t="s">
        <v>87</v>
      </c>
      <c r="H109" s="38"/>
      <c r="I109" s="38"/>
      <c r="J109" s="38" t="s">
        <v>89</v>
      </c>
      <c r="K109" s="38"/>
      <c r="L109" s="38"/>
      <c r="M109" s="38"/>
      <c r="N109" s="10" t="s">
        <v>12</v>
      </c>
      <c r="O109" s="39">
        <f>200000</f>
        <v>200000</v>
      </c>
      <c r="P109" s="40"/>
      <c r="Q109" s="33">
        <f t="shared" si="1"/>
        <v>200</v>
      </c>
      <c r="R109" s="34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27" customHeight="1">
      <c r="A110" s="64" t="s">
        <v>142</v>
      </c>
      <c r="B110" s="64"/>
      <c r="C110" s="64"/>
      <c r="D110" s="64"/>
      <c r="E110" s="64"/>
      <c r="F110" s="64"/>
      <c r="G110" s="72" t="s">
        <v>143</v>
      </c>
      <c r="H110" s="72"/>
      <c r="I110" s="72"/>
      <c r="J110" s="72"/>
      <c r="K110" s="72"/>
      <c r="L110" s="72"/>
      <c r="M110" s="72"/>
      <c r="N110" s="19"/>
      <c r="O110" s="73">
        <f>O111</f>
        <v>14464000</v>
      </c>
      <c r="P110" s="74"/>
      <c r="Q110" s="52">
        <f>O110/1000</f>
        <v>14464</v>
      </c>
      <c r="R110" s="5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s="3" customFormat="1" ht="22.5" customHeight="1">
      <c r="A111" s="62" t="s">
        <v>92</v>
      </c>
      <c r="B111" s="62"/>
      <c r="C111" s="62"/>
      <c r="D111" s="62"/>
      <c r="E111" s="62"/>
      <c r="F111" s="62"/>
      <c r="G111" s="77" t="s">
        <v>91</v>
      </c>
      <c r="H111" s="77"/>
      <c r="I111" s="77"/>
      <c r="J111" s="78"/>
      <c r="K111" s="78"/>
      <c r="L111" s="78"/>
      <c r="M111" s="78"/>
      <c r="N111" s="14"/>
      <c r="O111" s="84">
        <f>O112</f>
        <v>14464000</v>
      </c>
      <c r="P111" s="85"/>
      <c r="Q111" s="50">
        <f t="shared" si="1"/>
        <v>14464</v>
      </c>
      <c r="R111" s="51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1" customFormat="1" ht="30.75" customHeight="1">
      <c r="A112" s="41" t="s">
        <v>94</v>
      </c>
      <c r="B112" s="41"/>
      <c r="C112" s="41"/>
      <c r="D112" s="41"/>
      <c r="E112" s="41"/>
      <c r="F112" s="41"/>
      <c r="G112" s="38" t="s">
        <v>91</v>
      </c>
      <c r="H112" s="38"/>
      <c r="I112" s="38"/>
      <c r="J112" s="38" t="s">
        <v>93</v>
      </c>
      <c r="K112" s="38"/>
      <c r="L112" s="38"/>
      <c r="M112" s="38"/>
      <c r="N112" s="11"/>
      <c r="O112" s="39">
        <f>O113+O114+O115</f>
        <v>14464000</v>
      </c>
      <c r="P112" s="40"/>
      <c r="Q112" s="33">
        <f t="shared" si="1"/>
        <v>14464</v>
      </c>
      <c r="R112" s="34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1" customFormat="1" ht="24" customHeight="1">
      <c r="A113" s="41" t="s">
        <v>56</v>
      </c>
      <c r="B113" s="41"/>
      <c r="C113" s="41"/>
      <c r="D113" s="41"/>
      <c r="E113" s="41"/>
      <c r="F113" s="41"/>
      <c r="G113" s="38" t="s">
        <v>91</v>
      </c>
      <c r="H113" s="38"/>
      <c r="I113" s="38"/>
      <c r="J113" s="38" t="s">
        <v>93</v>
      </c>
      <c r="K113" s="38"/>
      <c r="L113" s="38"/>
      <c r="M113" s="38"/>
      <c r="N113" s="10" t="s">
        <v>55</v>
      </c>
      <c r="O113" s="39">
        <f>12001900</f>
        <v>12001900</v>
      </c>
      <c r="P113" s="40"/>
      <c r="Q113" s="33">
        <f t="shared" si="1"/>
        <v>12001.9</v>
      </c>
      <c r="R113" s="34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1" customFormat="1" ht="32.25" customHeight="1">
      <c r="A114" s="41" t="s">
        <v>13</v>
      </c>
      <c r="B114" s="41"/>
      <c r="C114" s="41"/>
      <c r="D114" s="41"/>
      <c r="E114" s="41"/>
      <c r="F114" s="41"/>
      <c r="G114" s="38" t="s">
        <v>91</v>
      </c>
      <c r="H114" s="38"/>
      <c r="I114" s="38"/>
      <c r="J114" s="38" t="s">
        <v>93</v>
      </c>
      <c r="K114" s="38"/>
      <c r="L114" s="38"/>
      <c r="M114" s="38"/>
      <c r="N114" s="10" t="s">
        <v>12</v>
      </c>
      <c r="O114" s="39">
        <f>2458100</f>
        <v>2458100</v>
      </c>
      <c r="P114" s="40"/>
      <c r="Q114" s="33">
        <f t="shared" si="1"/>
        <v>2458.1</v>
      </c>
      <c r="R114" s="34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1" customFormat="1" ht="21" customHeight="1">
      <c r="A115" s="41" t="s">
        <v>17</v>
      </c>
      <c r="B115" s="41"/>
      <c r="C115" s="41"/>
      <c r="D115" s="41"/>
      <c r="E115" s="41"/>
      <c r="F115" s="41"/>
      <c r="G115" s="38" t="s">
        <v>91</v>
      </c>
      <c r="H115" s="38"/>
      <c r="I115" s="38"/>
      <c r="J115" s="38" t="s">
        <v>93</v>
      </c>
      <c r="K115" s="38"/>
      <c r="L115" s="38"/>
      <c r="M115" s="38"/>
      <c r="N115" s="10" t="s">
        <v>16</v>
      </c>
      <c r="O115" s="39">
        <f>4000</f>
        <v>4000</v>
      </c>
      <c r="P115" s="40"/>
      <c r="Q115" s="33">
        <f t="shared" si="1"/>
        <v>4</v>
      </c>
      <c r="R115" s="34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22.5" customHeight="1">
      <c r="A116" s="64" t="s">
        <v>144</v>
      </c>
      <c r="B116" s="64"/>
      <c r="C116" s="64"/>
      <c r="D116" s="64"/>
      <c r="E116" s="64"/>
      <c r="F116" s="64"/>
      <c r="G116" s="86">
        <v>1000</v>
      </c>
      <c r="H116" s="86"/>
      <c r="I116" s="86"/>
      <c r="J116" s="72"/>
      <c r="K116" s="72"/>
      <c r="L116" s="72"/>
      <c r="M116" s="72"/>
      <c r="N116" s="19"/>
      <c r="O116" s="73">
        <f>O117+O120</f>
        <v>204000</v>
      </c>
      <c r="P116" s="74"/>
      <c r="Q116" s="52">
        <f>O116/1000</f>
        <v>204</v>
      </c>
      <c r="R116" s="53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3" customFormat="1" ht="24.75" customHeight="1">
      <c r="A117" s="62" t="s">
        <v>96</v>
      </c>
      <c r="B117" s="62"/>
      <c r="C117" s="62"/>
      <c r="D117" s="62"/>
      <c r="E117" s="62"/>
      <c r="F117" s="62"/>
      <c r="G117" s="77" t="s">
        <v>95</v>
      </c>
      <c r="H117" s="77"/>
      <c r="I117" s="77"/>
      <c r="J117" s="78"/>
      <c r="K117" s="78"/>
      <c r="L117" s="78"/>
      <c r="M117" s="78"/>
      <c r="N117" s="14"/>
      <c r="O117" s="84">
        <f>85000</f>
        <v>85000</v>
      </c>
      <c r="P117" s="85"/>
      <c r="Q117" s="50">
        <f t="shared" si="1"/>
        <v>85</v>
      </c>
      <c r="R117" s="51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1" customFormat="1" ht="42" customHeight="1">
      <c r="A118" s="41" t="s">
        <v>98</v>
      </c>
      <c r="B118" s="41"/>
      <c r="C118" s="41"/>
      <c r="D118" s="41"/>
      <c r="E118" s="41"/>
      <c r="F118" s="41"/>
      <c r="G118" s="38" t="s">
        <v>95</v>
      </c>
      <c r="H118" s="38"/>
      <c r="I118" s="38"/>
      <c r="J118" s="38" t="s">
        <v>97</v>
      </c>
      <c r="K118" s="38"/>
      <c r="L118" s="38"/>
      <c r="M118" s="38"/>
      <c r="N118" s="11"/>
      <c r="O118" s="39">
        <f>85000</f>
        <v>85000</v>
      </c>
      <c r="P118" s="40"/>
      <c r="Q118" s="33">
        <f t="shared" si="1"/>
        <v>85</v>
      </c>
      <c r="R118" s="34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1" customFormat="1" ht="27.75" customHeight="1">
      <c r="A119" s="41" t="s">
        <v>100</v>
      </c>
      <c r="B119" s="41"/>
      <c r="C119" s="41"/>
      <c r="D119" s="41"/>
      <c r="E119" s="41"/>
      <c r="F119" s="41"/>
      <c r="G119" s="38" t="s">
        <v>95</v>
      </c>
      <c r="H119" s="38"/>
      <c r="I119" s="38"/>
      <c r="J119" s="38" t="s">
        <v>97</v>
      </c>
      <c r="K119" s="38"/>
      <c r="L119" s="38"/>
      <c r="M119" s="38"/>
      <c r="N119" s="10" t="s">
        <v>99</v>
      </c>
      <c r="O119" s="39">
        <f>85000</f>
        <v>85000</v>
      </c>
      <c r="P119" s="40"/>
      <c r="Q119" s="33">
        <f t="shared" si="1"/>
        <v>85</v>
      </c>
      <c r="R119" s="34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25.5" customHeight="1">
      <c r="A120" s="62" t="s">
        <v>102</v>
      </c>
      <c r="B120" s="62"/>
      <c r="C120" s="62"/>
      <c r="D120" s="62"/>
      <c r="E120" s="62"/>
      <c r="F120" s="62"/>
      <c r="G120" s="77" t="s">
        <v>101</v>
      </c>
      <c r="H120" s="77"/>
      <c r="I120" s="77"/>
      <c r="J120" s="78"/>
      <c r="K120" s="78"/>
      <c r="L120" s="78"/>
      <c r="M120" s="78"/>
      <c r="N120" s="14"/>
      <c r="O120" s="84">
        <f>O121</f>
        <v>119000</v>
      </c>
      <c r="P120" s="85"/>
      <c r="Q120" s="50">
        <f t="shared" si="1"/>
        <v>119</v>
      </c>
      <c r="R120" s="51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1" customFormat="1" ht="27.75" customHeight="1">
      <c r="A121" s="41" t="s">
        <v>104</v>
      </c>
      <c r="B121" s="41"/>
      <c r="C121" s="41"/>
      <c r="D121" s="41"/>
      <c r="E121" s="41"/>
      <c r="F121" s="41"/>
      <c r="G121" s="38" t="s">
        <v>101</v>
      </c>
      <c r="H121" s="38"/>
      <c r="I121" s="38"/>
      <c r="J121" s="38" t="s">
        <v>103</v>
      </c>
      <c r="K121" s="38"/>
      <c r="L121" s="38"/>
      <c r="M121" s="38"/>
      <c r="N121" s="11"/>
      <c r="O121" s="39">
        <f>O122+O123</f>
        <v>119000</v>
      </c>
      <c r="P121" s="40"/>
      <c r="Q121" s="33">
        <f t="shared" si="1"/>
        <v>119</v>
      </c>
      <c r="R121" s="34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1" customFormat="1" ht="35.25" customHeight="1">
      <c r="A122" s="41" t="s">
        <v>106</v>
      </c>
      <c r="B122" s="41"/>
      <c r="C122" s="41"/>
      <c r="D122" s="41"/>
      <c r="E122" s="41"/>
      <c r="F122" s="41"/>
      <c r="G122" s="38" t="s">
        <v>101</v>
      </c>
      <c r="H122" s="38"/>
      <c r="I122" s="38"/>
      <c r="J122" s="38" t="s">
        <v>103</v>
      </c>
      <c r="K122" s="38"/>
      <c r="L122" s="38"/>
      <c r="M122" s="38"/>
      <c r="N122" s="10" t="s">
        <v>105</v>
      </c>
      <c r="O122" s="39">
        <f>100000</f>
        <v>100000</v>
      </c>
      <c r="P122" s="40"/>
      <c r="Q122" s="33">
        <f t="shared" si="1"/>
        <v>100</v>
      </c>
      <c r="R122" s="34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1" customFormat="1" ht="31.5" customHeight="1">
      <c r="A123" s="41" t="s">
        <v>108</v>
      </c>
      <c r="B123" s="41"/>
      <c r="C123" s="41"/>
      <c r="D123" s="41"/>
      <c r="E123" s="41"/>
      <c r="F123" s="41"/>
      <c r="G123" s="38" t="s">
        <v>101</v>
      </c>
      <c r="H123" s="38"/>
      <c r="I123" s="38"/>
      <c r="J123" s="38" t="s">
        <v>103</v>
      </c>
      <c r="K123" s="38"/>
      <c r="L123" s="38"/>
      <c r="M123" s="38"/>
      <c r="N123" s="10" t="s">
        <v>107</v>
      </c>
      <c r="O123" s="39">
        <f>19000</f>
        <v>19000</v>
      </c>
      <c r="P123" s="40"/>
      <c r="Q123" s="33">
        <f t="shared" si="1"/>
        <v>19</v>
      </c>
      <c r="R123" s="34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24.75" customHeight="1">
      <c r="A124" s="63" t="s">
        <v>145</v>
      </c>
      <c r="B124" s="63"/>
      <c r="C124" s="63"/>
      <c r="D124" s="63"/>
      <c r="E124" s="63"/>
      <c r="F124" s="63"/>
      <c r="G124" s="87">
        <v>1100</v>
      </c>
      <c r="H124" s="87"/>
      <c r="I124" s="87"/>
      <c r="J124" s="88"/>
      <c r="K124" s="88"/>
      <c r="L124" s="88"/>
      <c r="M124" s="88"/>
      <c r="N124" s="20"/>
      <c r="O124" s="89">
        <f>O125</f>
        <v>200000</v>
      </c>
      <c r="P124" s="90"/>
      <c r="Q124" s="52">
        <f>O124/1000</f>
        <v>200</v>
      </c>
      <c r="R124" s="5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3" customFormat="1" ht="22.5" customHeight="1">
      <c r="A125" s="62" t="s">
        <v>110</v>
      </c>
      <c r="B125" s="62"/>
      <c r="C125" s="62"/>
      <c r="D125" s="62"/>
      <c r="E125" s="62"/>
      <c r="F125" s="62"/>
      <c r="G125" s="77" t="s">
        <v>109</v>
      </c>
      <c r="H125" s="77"/>
      <c r="I125" s="77"/>
      <c r="J125" s="78"/>
      <c r="K125" s="78"/>
      <c r="L125" s="78"/>
      <c r="M125" s="78"/>
      <c r="N125" s="14"/>
      <c r="O125" s="84">
        <f>O126</f>
        <v>200000</v>
      </c>
      <c r="P125" s="85"/>
      <c r="Q125" s="50">
        <f t="shared" si="1"/>
        <v>200</v>
      </c>
      <c r="R125" s="51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1" customFormat="1" ht="32.25" customHeight="1">
      <c r="A126" s="41" t="s">
        <v>111</v>
      </c>
      <c r="B126" s="41"/>
      <c r="C126" s="41"/>
      <c r="D126" s="41"/>
      <c r="E126" s="41"/>
      <c r="F126" s="41"/>
      <c r="G126" s="38" t="s">
        <v>109</v>
      </c>
      <c r="H126" s="38"/>
      <c r="I126" s="38"/>
      <c r="J126" s="38">
        <v>5101000</v>
      </c>
      <c r="K126" s="38"/>
      <c r="L126" s="38"/>
      <c r="M126" s="38"/>
      <c r="N126" s="11"/>
      <c r="O126" s="39">
        <f>200000</f>
        <v>200000</v>
      </c>
      <c r="P126" s="40"/>
      <c r="Q126" s="33">
        <f t="shared" si="1"/>
        <v>200</v>
      </c>
      <c r="R126" s="34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1" customFormat="1" ht="33" customHeight="1">
      <c r="A127" s="41" t="s">
        <v>13</v>
      </c>
      <c r="B127" s="41"/>
      <c r="C127" s="41"/>
      <c r="D127" s="41"/>
      <c r="E127" s="41"/>
      <c r="F127" s="41"/>
      <c r="G127" s="38" t="s">
        <v>109</v>
      </c>
      <c r="H127" s="38"/>
      <c r="I127" s="38"/>
      <c r="J127" s="38">
        <v>5101000</v>
      </c>
      <c r="K127" s="38"/>
      <c r="L127" s="38"/>
      <c r="M127" s="38"/>
      <c r="N127" s="10" t="s">
        <v>12</v>
      </c>
      <c r="O127" s="39">
        <f>200000</f>
        <v>200000</v>
      </c>
      <c r="P127" s="40"/>
      <c r="Q127" s="33">
        <f t="shared" si="1"/>
        <v>200</v>
      </c>
      <c r="R127" s="34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33.75" customHeight="1">
      <c r="A128" s="64" t="s">
        <v>113</v>
      </c>
      <c r="B128" s="64"/>
      <c r="C128" s="64"/>
      <c r="D128" s="64"/>
      <c r="E128" s="64"/>
      <c r="F128" s="64"/>
      <c r="G128" s="86">
        <v>1300</v>
      </c>
      <c r="H128" s="86"/>
      <c r="I128" s="86"/>
      <c r="J128" s="72"/>
      <c r="K128" s="72"/>
      <c r="L128" s="72"/>
      <c r="M128" s="72"/>
      <c r="N128" s="19"/>
      <c r="O128" s="73">
        <f>O129</f>
        <v>1300000</v>
      </c>
      <c r="P128" s="74"/>
      <c r="Q128" s="52">
        <f>O128/1000</f>
        <v>1300</v>
      </c>
      <c r="R128" s="5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3" customFormat="1" ht="33.75" customHeight="1">
      <c r="A129" s="62" t="s">
        <v>113</v>
      </c>
      <c r="B129" s="62"/>
      <c r="C129" s="62"/>
      <c r="D129" s="62"/>
      <c r="E129" s="62"/>
      <c r="F129" s="62"/>
      <c r="G129" s="77" t="s">
        <v>112</v>
      </c>
      <c r="H129" s="77"/>
      <c r="I129" s="77"/>
      <c r="J129" s="78"/>
      <c r="K129" s="78"/>
      <c r="L129" s="78"/>
      <c r="M129" s="78"/>
      <c r="N129" s="14"/>
      <c r="O129" s="84">
        <f>O130</f>
        <v>1300000</v>
      </c>
      <c r="P129" s="85"/>
      <c r="Q129" s="43">
        <f t="shared" si="1"/>
        <v>1300</v>
      </c>
      <c r="R129" s="4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s="1" customFormat="1" ht="32.25" customHeight="1">
      <c r="A130" s="41" t="s">
        <v>115</v>
      </c>
      <c r="B130" s="41"/>
      <c r="C130" s="41"/>
      <c r="D130" s="41"/>
      <c r="E130" s="41"/>
      <c r="F130" s="41"/>
      <c r="G130" s="38" t="s">
        <v>112</v>
      </c>
      <c r="H130" s="38"/>
      <c r="I130" s="38"/>
      <c r="J130" s="38" t="s">
        <v>114</v>
      </c>
      <c r="K130" s="38"/>
      <c r="L130" s="38"/>
      <c r="M130" s="38"/>
      <c r="N130" s="11"/>
      <c r="O130" s="39">
        <f>O131</f>
        <v>1300000</v>
      </c>
      <c r="P130" s="40"/>
      <c r="Q130" s="33">
        <f t="shared" si="1"/>
        <v>1300</v>
      </c>
      <c r="R130" s="34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" customFormat="1" ht="28.5" customHeight="1" thickBot="1">
      <c r="A131" s="48" t="s">
        <v>117</v>
      </c>
      <c r="B131" s="48"/>
      <c r="C131" s="48"/>
      <c r="D131" s="48"/>
      <c r="E131" s="48"/>
      <c r="F131" s="48"/>
      <c r="G131" s="49" t="s">
        <v>112</v>
      </c>
      <c r="H131" s="49"/>
      <c r="I131" s="49"/>
      <c r="J131" s="49" t="s">
        <v>114</v>
      </c>
      <c r="K131" s="49"/>
      <c r="L131" s="49"/>
      <c r="M131" s="49"/>
      <c r="N131" s="12" t="s">
        <v>116</v>
      </c>
      <c r="O131" s="39">
        <f>1300000</f>
        <v>1300000</v>
      </c>
      <c r="P131" s="40"/>
      <c r="Q131" s="33">
        <f t="shared" si="1"/>
        <v>1300</v>
      </c>
      <c r="R131" s="34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1" customFormat="1" ht="23.25" customHeight="1" thickBot="1">
      <c r="A132" s="45" t="s">
        <v>146</v>
      </c>
      <c r="B132" s="46"/>
      <c r="C132" s="46"/>
      <c r="D132" s="46"/>
      <c r="E132" s="46"/>
      <c r="F132" s="47"/>
      <c r="G132" s="45"/>
      <c r="H132" s="46"/>
      <c r="I132" s="47"/>
      <c r="J132" s="45"/>
      <c r="K132" s="46"/>
      <c r="L132" s="46"/>
      <c r="M132" s="47"/>
      <c r="N132" s="15"/>
      <c r="O132" s="81">
        <f>O10+O43+O50+O72+O106+O110+O116+O124+O128</f>
        <v>103870000</v>
      </c>
      <c r="P132" s="82"/>
      <c r="Q132" s="43">
        <f t="shared" si="1"/>
        <v>103870</v>
      </c>
      <c r="R132" s="44"/>
      <c r="S132" s="16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6:18" s="1" customFormat="1" ht="15.75" customHeight="1">
      <c r="F133" s="80" t="s">
        <v>0</v>
      </c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R133" s="2"/>
    </row>
    <row r="134" spans="6:16" s="1" customFormat="1" ht="15.75" customHeight="1">
      <c r="F134" s="80" t="s">
        <v>0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</row>
    <row r="135" spans="6:16" s="1" customFormat="1" ht="13.5" customHeight="1">
      <c r="F135" s="83"/>
      <c r="G135" s="83"/>
      <c r="H135" s="83"/>
      <c r="I135" s="80" t="s">
        <v>0</v>
      </c>
      <c r="J135" s="80"/>
      <c r="K135" s="80"/>
      <c r="L135" s="80"/>
      <c r="M135" s="80"/>
      <c r="N135" s="80"/>
      <c r="O135" s="80"/>
      <c r="P135" s="80"/>
    </row>
    <row r="136" spans="6:16" s="1" customFormat="1" ht="13.5" customHeight="1">
      <c r="F136" s="79"/>
      <c r="G136" s="79"/>
      <c r="H136" s="79"/>
      <c r="I136" s="80" t="s">
        <v>0</v>
      </c>
      <c r="J136" s="80"/>
      <c r="K136" s="80"/>
      <c r="L136" s="80"/>
      <c r="M136" s="80"/>
      <c r="N136" s="80"/>
      <c r="O136" s="80"/>
      <c r="P136" s="80"/>
    </row>
    <row r="137" ht="12.75">
      <c r="R137" s="1"/>
    </row>
  </sheetData>
  <sheetProtection/>
  <mergeCells count="619">
    <mergeCell ref="J9:M9"/>
    <mergeCell ref="J28:M28"/>
    <mergeCell ref="O28:P28"/>
    <mergeCell ref="Q28:R28"/>
    <mergeCell ref="J13:M13"/>
    <mergeCell ref="O13:P13"/>
    <mergeCell ref="J16:M16"/>
    <mergeCell ref="O16:P16"/>
    <mergeCell ref="Q15:R15"/>
    <mergeCell ref="Q16:R16"/>
    <mergeCell ref="O10:P10"/>
    <mergeCell ref="G12:I12"/>
    <mergeCell ref="J12:M12"/>
    <mergeCell ref="O12:P12"/>
    <mergeCell ref="G13:I13"/>
    <mergeCell ref="A29:F29"/>
    <mergeCell ref="G29:I29"/>
    <mergeCell ref="J29:M29"/>
    <mergeCell ref="O29:P29"/>
    <mergeCell ref="A9:F9"/>
    <mergeCell ref="A10:F10"/>
    <mergeCell ref="G10:I10"/>
    <mergeCell ref="J10:M10"/>
    <mergeCell ref="G9:I9"/>
    <mergeCell ref="Q29:R29"/>
    <mergeCell ref="O9:P9"/>
    <mergeCell ref="G11:I11"/>
    <mergeCell ref="J11:M11"/>
    <mergeCell ref="O11:P11"/>
    <mergeCell ref="G14:I14"/>
    <mergeCell ref="J14:M14"/>
    <mergeCell ref="O14:P14"/>
    <mergeCell ref="G19:I19"/>
    <mergeCell ref="J19:M19"/>
    <mergeCell ref="O19:P19"/>
    <mergeCell ref="G15:I15"/>
    <mergeCell ref="J15:M15"/>
    <mergeCell ref="O15:P15"/>
    <mergeCell ref="G16:I16"/>
    <mergeCell ref="G18:I18"/>
    <mergeCell ref="J18:M18"/>
    <mergeCell ref="O18:P18"/>
    <mergeCell ref="G17:I17"/>
    <mergeCell ref="J17:M17"/>
    <mergeCell ref="O17:P17"/>
    <mergeCell ref="G20:I20"/>
    <mergeCell ref="J20:M20"/>
    <mergeCell ref="O20:P20"/>
    <mergeCell ref="G21:I21"/>
    <mergeCell ref="J21:M21"/>
    <mergeCell ref="O21:P21"/>
    <mergeCell ref="G22:I22"/>
    <mergeCell ref="J22:M22"/>
    <mergeCell ref="O22:P22"/>
    <mergeCell ref="G23:I23"/>
    <mergeCell ref="J23:M23"/>
    <mergeCell ref="O23:P23"/>
    <mergeCell ref="G24:I24"/>
    <mergeCell ref="J24:M24"/>
    <mergeCell ref="O24:P24"/>
    <mergeCell ref="G25:I25"/>
    <mergeCell ref="J25:M25"/>
    <mergeCell ref="O25:P25"/>
    <mergeCell ref="G26:I26"/>
    <mergeCell ref="J26:M26"/>
    <mergeCell ref="O26:P26"/>
    <mergeCell ref="G30:I30"/>
    <mergeCell ref="J30:M30"/>
    <mergeCell ref="O30:P30"/>
    <mergeCell ref="G27:I27"/>
    <mergeCell ref="J27:M27"/>
    <mergeCell ref="O27:P27"/>
    <mergeCell ref="G28:I28"/>
    <mergeCell ref="G40:I40"/>
    <mergeCell ref="J40:M40"/>
    <mergeCell ref="O40:P40"/>
    <mergeCell ref="G41:I41"/>
    <mergeCell ref="J41:M41"/>
    <mergeCell ref="O41:P41"/>
    <mergeCell ref="G42:I42"/>
    <mergeCell ref="J42:M42"/>
    <mergeCell ref="O42:P42"/>
    <mergeCell ref="G44:I44"/>
    <mergeCell ref="J44:M44"/>
    <mergeCell ref="O44:P44"/>
    <mergeCell ref="G45:I45"/>
    <mergeCell ref="J45:M45"/>
    <mergeCell ref="O45:P45"/>
    <mergeCell ref="G46:I46"/>
    <mergeCell ref="J46:M46"/>
    <mergeCell ref="O46:P46"/>
    <mergeCell ref="G47:I47"/>
    <mergeCell ref="J47:M47"/>
    <mergeCell ref="O47:P47"/>
    <mergeCell ref="G48:I48"/>
    <mergeCell ref="J48:M48"/>
    <mergeCell ref="O48:P48"/>
    <mergeCell ref="O49:P49"/>
    <mergeCell ref="G51:I51"/>
    <mergeCell ref="J51:M51"/>
    <mergeCell ref="O51:P51"/>
    <mergeCell ref="G50:I50"/>
    <mergeCell ref="J50:M50"/>
    <mergeCell ref="O50:P50"/>
    <mergeCell ref="G49:I49"/>
    <mergeCell ref="J49:M49"/>
    <mergeCell ref="G52:I52"/>
    <mergeCell ref="J52:M52"/>
    <mergeCell ref="O52:P52"/>
    <mergeCell ref="G53:I53"/>
    <mergeCell ref="J53:M53"/>
    <mergeCell ref="O53:P53"/>
    <mergeCell ref="G59:I59"/>
    <mergeCell ref="G54:I54"/>
    <mergeCell ref="J54:M54"/>
    <mergeCell ref="O54:P54"/>
    <mergeCell ref="G55:I55"/>
    <mergeCell ref="J55:M55"/>
    <mergeCell ref="O55:P55"/>
    <mergeCell ref="O62:P62"/>
    <mergeCell ref="G56:I56"/>
    <mergeCell ref="J56:M56"/>
    <mergeCell ref="O56:P56"/>
    <mergeCell ref="G60:I60"/>
    <mergeCell ref="J60:M60"/>
    <mergeCell ref="O60:P60"/>
    <mergeCell ref="G57:I57"/>
    <mergeCell ref="J57:M57"/>
    <mergeCell ref="O57:P57"/>
    <mergeCell ref="J63:M63"/>
    <mergeCell ref="O63:P63"/>
    <mergeCell ref="G64:I64"/>
    <mergeCell ref="J64:M64"/>
    <mergeCell ref="O64:P64"/>
    <mergeCell ref="G61:I61"/>
    <mergeCell ref="J61:M61"/>
    <mergeCell ref="O61:P61"/>
    <mergeCell ref="G62:I62"/>
    <mergeCell ref="J62:M62"/>
    <mergeCell ref="G74:I74"/>
    <mergeCell ref="J74:M74"/>
    <mergeCell ref="O74:P74"/>
    <mergeCell ref="G73:I73"/>
    <mergeCell ref="J73:M73"/>
    <mergeCell ref="O73:P73"/>
    <mergeCell ref="G78:I78"/>
    <mergeCell ref="J78:M78"/>
    <mergeCell ref="O78:P78"/>
    <mergeCell ref="G75:I75"/>
    <mergeCell ref="J75:M75"/>
    <mergeCell ref="O75:P75"/>
    <mergeCell ref="G76:I76"/>
    <mergeCell ref="J76:M76"/>
    <mergeCell ref="O76:P76"/>
    <mergeCell ref="G83:I83"/>
    <mergeCell ref="J83:M83"/>
    <mergeCell ref="O83:P83"/>
    <mergeCell ref="G84:I84"/>
    <mergeCell ref="J84:M84"/>
    <mergeCell ref="O84:P84"/>
    <mergeCell ref="G85:I85"/>
    <mergeCell ref="J85:M85"/>
    <mergeCell ref="O85:P85"/>
    <mergeCell ref="G86:I86"/>
    <mergeCell ref="J86:M86"/>
    <mergeCell ref="O86:P86"/>
    <mergeCell ref="G87:I87"/>
    <mergeCell ref="J87:M87"/>
    <mergeCell ref="O87:P87"/>
    <mergeCell ref="G88:I88"/>
    <mergeCell ref="J88:M88"/>
    <mergeCell ref="O88:P88"/>
    <mergeCell ref="G89:I89"/>
    <mergeCell ref="J89:M89"/>
    <mergeCell ref="O89:P89"/>
    <mergeCell ref="G90:I90"/>
    <mergeCell ref="J90:M90"/>
    <mergeCell ref="O90:P90"/>
    <mergeCell ref="O94:P94"/>
    <mergeCell ref="G91:I91"/>
    <mergeCell ref="J91:M91"/>
    <mergeCell ref="O91:P91"/>
    <mergeCell ref="G92:I92"/>
    <mergeCell ref="J92:M92"/>
    <mergeCell ref="O92:P92"/>
    <mergeCell ref="O99:P99"/>
    <mergeCell ref="O100:P100"/>
    <mergeCell ref="G96:I96"/>
    <mergeCell ref="G93:I93"/>
    <mergeCell ref="J93:M93"/>
    <mergeCell ref="G95:I95"/>
    <mergeCell ref="J95:M95"/>
    <mergeCell ref="O93:P93"/>
    <mergeCell ref="G94:I94"/>
    <mergeCell ref="J94:M94"/>
    <mergeCell ref="G97:I97"/>
    <mergeCell ref="J97:M97"/>
    <mergeCell ref="O97:P97"/>
    <mergeCell ref="O95:P95"/>
    <mergeCell ref="J96:M96"/>
    <mergeCell ref="O96:P96"/>
    <mergeCell ref="G102:I102"/>
    <mergeCell ref="J102:M102"/>
    <mergeCell ref="O102:P102"/>
    <mergeCell ref="G99:I99"/>
    <mergeCell ref="J99:M99"/>
    <mergeCell ref="G101:I101"/>
    <mergeCell ref="J101:M101"/>
    <mergeCell ref="J100:M100"/>
    <mergeCell ref="G100:I100"/>
    <mergeCell ref="O101:P101"/>
    <mergeCell ref="G105:I105"/>
    <mergeCell ref="J105:M105"/>
    <mergeCell ref="O105:P105"/>
    <mergeCell ref="O103:P103"/>
    <mergeCell ref="G103:I103"/>
    <mergeCell ref="J103:M103"/>
    <mergeCell ref="G111:I111"/>
    <mergeCell ref="J111:M111"/>
    <mergeCell ref="O111:P111"/>
    <mergeCell ref="G107:I107"/>
    <mergeCell ref="J107:M107"/>
    <mergeCell ref="O107:P107"/>
    <mergeCell ref="G108:I108"/>
    <mergeCell ref="J108:M108"/>
    <mergeCell ref="O108:P108"/>
    <mergeCell ref="G112:I112"/>
    <mergeCell ref="J112:M112"/>
    <mergeCell ref="O112:P112"/>
    <mergeCell ref="G113:I113"/>
    <mergeCell ref="J113:M113"/>
    <mergeCell ref="O113:P113"/>
    <mergeCell ref="G114:I114"/>
    <mergeCell ref="J114:M114"/>
    <mergeCell ref="O114:P114"/>
    <mergeCell ref="G115:I115"/>
    <mergeCell ref="J115:M115"/>
    <mergeCell ref="O115:P115"/>
    <mergeCell ref="G117:I117"/>
    <mergeCell ref="J117:M117"/>
    <mergeCell ref="O117:P117"/>
    <mergeCell ref="G118:I118"/>
    <mergeCell ref="J118:M118"/>
    <mergeCell ref="O118:P118"/>
    <mergeCell ref="G119:I119"/>
    <mergeCell ref="J119:M119"/>
    <mergeCell ref="O119:P119"/>
    <mergeCell ref="G120:I120"/>
    <mergeCell ref="J120:M120"/>
    <mergeCell ref="O120:P120"/>
    <mergeCell ref="G121:I121"/>
    <mergeCell ref="J121:M121"/>
    <mergeCell ref="O121:P121"/>
    <mergeCell ref="G122:I122"/>
    <mergeCell ref="J122:M122"/>
    <mergeCell ref="O122:P122"/>
    <mergeCell ref="O127:P127"/>
    <mergeCell ref="G123:I123"/>
    <mergeCell ref="J123:M123"/>
    <mergeCell ref="O123:P123"/>
    <mergeCell ref="G125:I125"/>
    <mergeCell ref="J125:M125"/>
    <mergeCell ref="O125:P125"/>
    <mergeCell ref="G130:I130"/>
    <mergeCell ref="J130:M130"/>
    <mergeCell ref="O130:P130"/>
    <mergeCell ref="Q124:R124"/>
    <mergeCell ref="G128:I128"/>
    <mergeCell ref="J128:M128"/>
    <mergeCell ref="O128:P128"/>
    <mergeCell ref="G126:I126"/>
    <mergeCell ref="J126:M126"/>
    <mergeCell ref="O126:P126"/>
    <mergeCell ref="O129:P129"/>
    <mergeCell ref="A116:F116"/>
    <mergeCell ref="G116:I116"/>
    <mergeCell ref="J116:M116"/>
    <mergeCell ref="O116:P116"/>
    <mergeCell ref="G124:I124"/>
    <mergeCell ref="J124:M124"/>
    <mergeCell ref="O124:P124"/>
    <mergeCell ref="G127:I127"/>
    <mergeCell ref="J127:M127"/>
    <mergeCell ref="F136:H136"/>
    <mergeCell ref="I136:P136"/>
    <mergeCell ref="O132:P132"/>
    <mergeCell ref="F133:P133"/>
    <mergeCell ref="F134:P134"/>
    <mergeCell ref="F135:H135"/>
    <mergeCell ref="I135:P135"/>
    <mergeCell ref="G31:I31"/>
    <mergeCell ref="J31:M31"/>
    <mergeCell ref="O31:P31"/>
    <mergeCell ref="Q110:R110"/>
    <mergeCell ref="G109:I109"/>
    <mergeCell ref="J109:M109"/>
    <mergeCell ref="O109:P109"/>
    <mergeCell ref="G104:I104"/>
    <mergeCell ref="J104:M104"/>
    <mergeCell ref="O104:P104"/>
    <mergeCell ref="O131:P131"/>
    <mergeCell ref="A106:F106"/>
    <mergeCell ref="G106:I106"/>
    <mergeCell ref="J106:M106"/>
    <mergeCell ref="O106:P106"/>
    <mergeCell ref="G110:I110"/>
    <mergeCell ref="J110:M110"/>
    <mergeCell ref="O110:P110"/>
    <mergeCell ref="G129:I129"/>
    <mergeCell ref="J129:M129"/>
    <mergeCell ref="O32:P32"/>
    <mergeCell ref="O33:P33"/>
    <mergeCell ref="O34:P34"/>
    <mergeCell ref="O35:P35"/>
    <mergeCell ref="G32:I32"/>
    <mergeCell ref="G33:I33"/>
    <mergeCell ref="G34:I34"/>
    <mergeCell ref="G35:I35"/>
    <mergeCell ref="Q36:R36"/>
    <mergeCell ref="Q50:R50"/>
    <mergeCell ref="G72:I72"/>
    <mergeCell ref="J72:M72"/>
    <mergeCell ref="O72:P72"/>
    <mergeCell ref="O36:P36"/>
    <mergeCell ref="O37:P37"/>
    <mergeCell ref="G65:I65"/>
    <mergeCell ref="J65:M65"/>
    <mergeCell ref="O65:P65"/>
    <mergeCell ref="J37:M37"/>
    <mergeCell ref="J39:M39"/>
    <mergeCell ref="G38:I38"/>
    <mergeCell ref="J33:M33"/>
    <mergeCell ref="J34:M34"/>
    <mergeCell ref="J35:M35"/>
    <mergeCell ref="J36:M36"/>
    <mergeCell ref="G36:I36"/>
    <mergeCell ref="A6:R6"/>
    <mergeCell ref="G43:I43"/>
    <mergeCell ref="J43:M43"/>
    <mergeCell ref="O43:P43"/>
    <mergeCell ref="J38:M38"/>
    <mergeCell ref="O38:P38"/>
    <mergeCell ref="O39:P39"/>
    <mergeCell ref="J32:M32"/>
    <mergeCell ref="G37:I37"/>
    <mergeCell ref="G39:I39"/>
    <mergeCell ref="A23:F23"/>
    <mergeCell ref="A24:F24"/>
    <mergeCell ref="A11:F11"/>
    <mergeCell ref="A12:F12"/>
    <mergeCell ref="A15:F15"/>
    <mergeCell ref="A16:F16"/>
    <mergeCell ref="A13:F13"/>
    <mergeCell ref="A14:F14"/>
    <mergeCell ref="A17:F17"/>
    <mergeCell ref="A18:F18"/>
    <mergeCell ref="A19:F19"/>
    <mergeCell ref="A20:F20"/>
    <mergeCell ref="A21:F21"/>
    <mergeCell ref="A22:F22"/>
    <mergeCell ref="A25:F25"/>
    <mergeCell ref="A26:F26"/>
    <mergeCell ref="A30:F30"/>
    <mergeCell ref="A31:F31"/>
    <mergeCell ref="A27:F27"/>
    <mergeCell ref="A28:F28"/>
    <mergeCell ref="A47:F47"/>
    <mergeCell ref="A48:F48"/>
    <mergeCell ref="A32:F32"/>
    <mergeCell ref="A33:F33"/>
    <mergeCell ref="A34:F34"/>
    <mergeCell ref="A35:F35"/>
    <mergeCell ref="A36:F36"/>
    <mergeCell ref="A37:F37"/>
    <mergeCell ref="A38:F38"/>
    <mergeCell ref="A39:F39"/>
    <mergeCell ref="A52:F52"/>
    <mergeCell ref="A53:F53"/>
    <mergeCell ref="A54:F54"/>
    <mergeCell ref="A40:F40"/>
    <mergeCell ref="A41:F41"/>
    <mergeCell ref="A42:F42"/>
    <mergeCell ref="A44:F44"/>
    <mergeCell ref="A43:F43"/>
    <mergeCell ref="A45:F45"/>
    <mergeCell ref="A46:F46"/>
    <mergeCell ref="A49:F49"/>
    <mergeCell ref="A51:F51"/>
    <mergeCell ref="A50:F50"/>
    <mergeCell ref="A71:F71"/>
    <mergeCell ref="A62:F62"/>
    <mergeCell ref="A63:F63"/>
    <mergeCell ref="A64:F64"/>
    <mergeCell ref="A65:F65"/>
    <mergeCell ref="A55:F55"/>
    <mergeCell ref="A56:F56"/>
    <mergeCell ref="A57:F57"/>
    <mergeCell ref="A80:F80"/>
    <mergeCell ref="A74:F74"/>
    <mergeCell ref="A75:F75"/>
    <mergeCell ref="A76:F76"/>
    <mergeCell ref="A67:F67"/>
    <mergeCell ref="A73:F73"/>
    <mergeCell ref="A72:F72"/>
    <mergeCell ref="A59:F59"/>
    <mergeCell ref="A68:F68"/>
    <mergeCell ref="A69:F69"/>
    <mergeCell ref="A70:F70"/>
    <mergeCell ref="A85:F85"/>
    <mergeCell ref="A60:F60"/>
    <mergeCell ref="A61:F61"/>
    <mergeCell ref="A86:F86"/>
    <mergeCell ref="A87:F87"/>
    <mergeCell ref="A88:F88"/>
    <mergeCell ref="A77:F77"/>
    <mergeCell ref="A78:F78"/>
    <mergeCell ref="A83:F83"/>
    <mergeCell ref="A84:F84"/>
    <mergeCell ref="A82:F82"/>
    <mergeCell ref="A79:F79"/>
    <mergeCell ref="A104:F104"/>
    <mergeCell ref="A105:F105"/>
    <mergeCell ref="A89:F89"/>
    <mergeCell ref="A90:F90"/>
    <mergeCell ref="A91:F91"/>
    <mergeCell ref="A92:F92"/>
    <mergeCell ref="A93:F93"/>
    <mergeCell ref="A94:F94"/>
    <mergeCell ref="A95:F95"/>
    <mergeCell ref="A96:F96"/>
    <mergeCell ref="A112:F112"/>
    <mergeCell ref="A113:F113"/>
    <mergeCell ref="A114:F114"/>
    <mergeCell ref="A97:F97"/>
    <mergeCell ref="A99:F99"/>
    <mergeCell ref="A100:F100"/>
    <mergeCell ref="A101:F101"/>
    <mergeCell ref="A98:F98"/>
    <mergeCell ref="A102:F102"/>
    <mergeCell ref="A103:F103"/>
    <mergeCell ref="A126:F126"/>
    <mergeCell ref="A127:F127"/>
    <mergeCell ref="A129:F129"/>
    <mergeCell ref="A128:F128"/>
    <mergeCell ref="A115:F115"/>
    <mergeCell ref="A107:F107"/>
    <mergeCell ref="A108:F108"/>
    <mergeCell ref="A109:F109"/>
    <mergeCell ref="A111:F111"/>
    <mergeCell ref="A110:F110"/>
    <mergeCell ref="A121:F121"/>
    <mergeCell ref="A122:F122"/>
    <mergeCell ref="A123:F123"/>
    <mergeCell ref="A125:F125"/>
    <mergeCell ref="A124:F124"/>
    <mergeCell ref="A117:F117"/>
    <mergeCell ref="A118:F118"/>
    <mergeCell ref="A119:F119"/>
    <mergeCell ref="A120:F120"/>
    <mergeCell ref="Q13:R13"/>
    <mergeCell ref="Q14:R14"/>
    <mergeCell ref="Q21:R21"/>
    <mergeCell ref="Q22:R22"/>
    <mergeCell ref="Q9:R9"/>
    <mergeCell ref="Q10:R10"/>
    <mergeCell ref="Q11:R11"/>
    <mergeCell ref="Q12:R12"/>
    <mergeCell ref="Q34:R34"/>
    <mergeCell ref="Q35:R35"/>
    <mergeCell ref="Q23:R23"/>
    <mergeCell ref="Q24:R24"/>
    <mergeCell ref="Q17:R17"/>
    <mergeCell ref="Q18:R18"/>
    <mergeCell ref="Q19:R19"/>
    <mergeCell ref="Q20:R20"/>
    <mergeCell ref="Q44:R44"/>
    <mergeCell ref="Q45:R45"/>
    <mergeCell ref="Q43:R43"/>
    <mergeCell ref="Q25:R25"/>
    <mergeCell ref="Q26:R26"/>
    <mergeCell ref="Q30:R30"/>
    <mergeCell ref="Q31:R31"/>
    <mergeCell ref="Q27:R27"/>
    <mergeCell ref="Q32:R32"/>
    <mergeCell ref="Q33:R33"/>
    <mergeCell ref="Q37:R37"/>
    <mergeCell ref="Q38:R38"/>
    <mergeCell ref="Q39:R39"/>
    <mergeCell ref="Q40:R40"/>
    <mergeCell ref="Q41:R41"/>
    <mergeCell ref="Q42:R42"/>
    <mergeCell ref="Q61:R61"/>
    <mergeCell ref="Q63:R63"/>
    <mergeCell ref="Q51:R51"/>
    <mergeCell ref="Q52:R52"/>
    <mergeCell ref="Q46:R46"/>
    <mergeCell ref="Q47:R47"/>
    <mergeCell ref="Q48:R48"/>
    <mergeCell ref="Q49:R49"/>
    <mergeCell ref="Q68:R68"/>
    <mergeCell ref="Q69:R69"/>
    <mergeCell ref="Q70:R70"/>
    <mergeCell ref="Q71:R71"/>
    <mergeCell ref="Q53:R53"/>
    <mergeCell ref="Q54:R54"/>
    <mergeCell ref="Q55:R55"/>
    <mergeCell ref="Q56:R56"/>
    <mergeCell ref="Q60:R60"/>
    <mergeCell ref="Q62:R62"/>
    <mergeCell ref="Q90:R90"/>
    <mergeCell ref="Q91:R91"/>
    <mergeCell ref="Q78:R78"/>
    <mergeCell ref="Q83:R83"/>
    <mergeCell ref="Q75:R75"/>
    <mergeCell ref="Q74:R74"/>
    <mergeCell ref="Q79:R79"/>
    <mergeCell ref="Q80:R80"/>
    <mergeCell ref="Q77:R77"/>
    <mergeCell ref="Q84:R84"/>
    <mergeCell ref="Q85:R85"/>
    <mergeCell ref="Q86:R86"/>
    <mergeCell ref="Q87:R87"/>
    <mergeCell ref="Q88:R88"/>
    <mergeCell ref="Q89:R89"/>
    <mergeCell ref="Q106:R106"/>
    <mergeCell ref="Q92:R92"/>
    <mergeCell ref="Q93:R93"/>
    <mergeCell ref="Q94:R94"/>
    <mergeCell ref="Q95:R95"/>
    <mergeCell ref="Q96:R96"/>
    <mergeCell ref="Q97:R97"/>
    <mergeCell ref="Q99:R99"/>
    <mergeCell ref="Q100:R100"/>
    <mergeCell ref="Q119:R119"/>
    <mergeCell ref="Q116:R116"/>
    <mergeCell ref="Q101:R101"/>
    <mergeCell ref="Q102:R102"/>
    <mergeCell ref="Q103:R103"/>
    <mergeCell ref="Q104:R104"/>
    <mergeCell ref="Q105:R105"/>
    <mergeCell ref="Q107:R107"/>
    <mergeCell ref="Q108:R108"/>
    <mergeCell ref="Q109:R109"/>
    <mergeCell ref="Q127:R127"/>
    <mergeCell ref="Q129:R129"/>
    <mergeCell ref="Q128:R128"/>
    <mergeCell ref="Q111:R111"/>
    <mergeCell ref="Q112:R112"/>
    <mergeCell ref="Q113:R113"/>
    <mergeCell ref="Q114:R114"/>
    <mergeCell ref="Q115:R115"/>
    <mergeCell ref="Q117:R117"/>
    <mergeCell ref="Q118:R118"/>
    <mergeCell ref="Q120:R120"/>
    <mergeCell ref="Q122:R122"/>
    <mergeCell ref="Q121:R121"/>
    <mergeCell ref="Q123:R123"/>
    <mergeCell ref="Q125:R125"/>
    <mergeCell ref="Q126:R126"/>
    <mergeCell ref="Q130:R130"/>
    <mergeCell ref="Q131:R131"/>
    <mergeCell ref="Q132:R132"/>
    <mergeCell ref="A132:F132"/>
    <mergeCell ref="G132:I132"/>
    <mergeCell ref="J132:M132"/>
    <mergeCell ref="A131:F131"/>
    <mergeCell ref="A130:F130"/>
    <mergeCell ref="G131:I131"/>
    <mergeCell ref="J131:M131"/>
    <mergeCell ref="Q67:R67"/>
    <mergeCell ref="Q82:R82"/>
    <mergeCell ref="Q57:R57"/>
    <mergeCell ref="A58:F58"/>
    <mergeCell ref="G58:I58"/>
    <mergeCell ref="J58:M58"/>
    <mergeCell ref="O58:P58"/>
    <mergeCell ref="Q58:R58"/>
    <mergeCell ref="Q73:R73"/>
    <mergeCell ref="Q72:R72"/>
    <mergeCell ref="Q59:R59"/>
    <mergeCell ref="A81:F81"/>
    <mergeCell ref="G81:I81"/>
    <mergeCell ref="J81:M81"/>
    <mergeCell ref="O81:P81"/>
    <mergeCell ref="Q81:R81"/>
    <mergeCell ref="Q76:R76"/>
    <mergeCell ref="J68:M68"/>
    <mergeCell ref="Q64:R64"/>
    <mergeCell ref="Q65:R65"/>
    <mergeCell ref="G68:I68"/>
    <mergeCell ref="G69:I69"/>
    <mergeCell ref="G70:I70"/>
    <mergeCell ref="G71:I71"/>
    <mergeCell ref="J59:M59"/>
    <mergeCell ref="O59:P59"/>
    <mergeCell ref="G67:I67"/>
    <mergeCell ref="J67:M67"/>
    <mergeCell ref="O67:P67"/>
    <mergeCell ref="G63:I63"/>
    <mergeCell ref="J80:M80"/>
    <mergeCell ref="G82:I82"/>
    <mergeCell ref="J82:M82"/>
    <mergeCell ref="O82:P82"/>
    <mergeCell ref="J69:M69"/>
    <mergeCell ref="J70:M70"/>
    <mergeCell ref="J71:M71"/>
    <mergeCell ref="G77:I77"/>
    <mergeCell ref="J77:M77"/>
    <mergeCell ref="O77:P77"/>
    <mergeCell ref="A66:F66"/>
    <mergeCell ref="G66:I66"/>
    <mergeCell ref="J66:M66"/>
    <mergeCell ref="Q66:R66"/>
    <mergeCell ref="G98:I98"/>
    <mergeCell ref="J98:M98"/>
    <mergeCell ref="Q98:R98"/>
    <mergeCell ref="G79:I79"/>
    <mergeCell ref="G80:I80"/>
    <mergeCell ref="J79:M79"/>
  </mergeCells>
  <printOptions/>
  <pageMargins left="0.984251968503937" right="0.1968503937007874" top="0.5905511811023623" bottom="0.1968503937007874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2014-12-25T06:31:30Z</cp:lastPrinted>
  <dcterms:created xsi:type="dcterms:W3CDTF">2014-11-08T08:41:55Z</dcterms:created>
  <dcterms:modified xsi:type="dcterms:W3CDTF">2018-07-28T13:25:16Z</dcterms:modified>
  <cp:category/>
  <cp:version/>
  <cp:contentType/>
  <cp:contentStatus/>
</cp:coreProperties>
</file>