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<sst xmlns="http://schemas.openxmlformats.org/spreadsheetml/2006/main" count="364" uniqueCount="167">
  <si>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</si>
  <si>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</si>
  <si>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</si>
  <si>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</si>
  <si>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</si>
  <si>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</si>
  <si>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</si>
  <si>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</si>
  <si>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</si>
  <si>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</si>
  <si>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</si>
  <si>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</si>
  <si>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</si>
  <si>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</si>
  <si>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</si>
  <si>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</si>
  <si>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</si>
  <si>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</si>
  <si>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</si>
  <si>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</si>
  <si>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</si>
  <si>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</si>
  <si>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</si>
  <si>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</si>
  <si>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</si>
  <si>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</si>
  <si>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</si>
  <si>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</si>
  <si>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</si>
  <si>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</si>
  <si>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</si>
  <si>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</si>
  <si>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</si>
  <si>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</si>
  <si>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</si>
  <si>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</si>
  <si>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</si>
  <si>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</si>
  <si>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</si>
  <si>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</si>
  <si>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</si>
  <si>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</si>
  <si>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</si>
  <si>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</si>
  <si>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</si>
  <si>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</si>
  <si>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</si>
  <si>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</si>
  <si>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</si>
  <si>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</si>
  <si>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</si>
  <si>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</si>
  <si>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</si>
  <si>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</si>
  <si>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</si>
  <si>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</si>
  <si>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</si>
  <si>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</si>
  <si>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</si>
  <si>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</si>
  <si>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</si>
  <si>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</si>
  <si>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</si>
  <si>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</si>
  <si>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</si>
  <si>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</si>
  <si>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</si>
  <si>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</si>
  <si>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</si>
  <si>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</si>
  <si>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</si>
  <si>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</si>
  <si>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</si>
  <si>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</si>
  <si>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</si>
  <si>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</si>
  <si>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</si>
  <si>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</si>
  <si>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</si>
  <si>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</si>
  <si>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</si>
  <si>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</si>
  <si>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</si>
  <si>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</si>
  <si>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</si>
  <si>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</si>
  <si>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</si>
  <si>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</si>
  <si>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</si>
  <si>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</si>
  <si>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</si>
  <si>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</si>
  <si>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</si>
  <si>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 xml:space="preserve">  Приложение № 4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</si>
  <si>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</si>
  <si>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</si>
  <si>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</si>
  <si>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</si>
  <si>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</si>
  <si>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</si>
  <si>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</si>
  <si>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</si>
  <si>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t>Распределение                                                                                                                                             бюджетных ассигнований на 2016 год по ведомственной классификации расходов бюджетов Российской Федерации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</si>
  <si>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</si>
  <si>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</si>
  <si>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</si>
  <si>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</si>
  <si>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</si>
  <si>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</si>
  <si>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</si>
  <si>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</si>
  <si>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</si>
  <si>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</si>
  <si>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</si>
  <si>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</si>
  <si>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</si>
  <si>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</si>
  <si>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</si>
  <si>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</si>
  <si>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</si>
  <si>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</si>
  <si>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</si>
  <si>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</si>
  <si>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</si>
  <si>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1400170190</t>
  </si>
  <si>
    <t>2000070560</t>
  </si>
  <si>
    <t>Мероприятия по обеспечению пожарной безопасности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</si>
  <si>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</si>
  <si>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</si>
  <si>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</si>
  <si>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</si>
  <si>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</si>
  <si>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</si>
  <si>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</si>
  <si>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</si>
  <si>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</si>
  <si>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</si>
  <si>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</si>
  <si>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</si>
  <si>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</si>
  <si>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</si>
  <si>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</si>
  <si>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</si>
  <si>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</si>
  <si>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</si>
  <si>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</si>
  <si>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</si>
  <si>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</si>
  <si>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</si>
  <si>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</si>
  <si>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</si>
  <si>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</si>
  <si>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</si>
  <si>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</si>
  <si>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</si>
  <si>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</si>
  <si>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</si>
  <si>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</si>
  <si>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</si>
  <si>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</si>
  <si>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</si>
  <si>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0500196030</t>
  </si>
  <si>
    <t>Мероприятия по оборудованию детских игровых (спортивных) площадок на придомовых территориях многоквартирных домов СГП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</si>
  <si>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</si>
  <si>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320</t>
  </si>
  <si>
    <t>2000043090</t>
  </si>
  <si>
    <t>Субсидия на социально-экономическое развитие территорий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</si>
</sst>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0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2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PageLayoutView="0" workbookViewId="0" topLeftCell="A118">
      <selection activeCell="M99" sqref="M99"/>
    </sheetView>
  </sheetViews>
  <sheetFormatPr defaultColWidth="0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2.7109375" style="1" customWidth="1"/>
    <col min="7" max="7" width="5.7109375" style="1" customWidth="1"/>
    <col min="8" max="8" width="3.00390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10.28125" style="1" customWidth="1"/>
    <col min="13" max="13" width="15.421875" style="1" customWidth="1"/>
    <col min="14" max="14" width="6.00390625" style="1" hidden="1" customWidth="1"/>
    <col min="15" max="15" width="15.57421875" style="1" hidden="1" customWidth="1"/>
    <col min="16" max="16" width="13.8515625" style="7" bestFit="1" customWidth="1"/>
    <col min="17" max="19" width="9.140625" style="7" customWidth="1"/>
    <col min="20" max="16384" width="0" style="7" hidden="1" customWidth="1"/>
  </cols>
  <sheetData>
    <row r="1" spans="1:15" s="1" customFormat="1" ht="18.75" customHeight="1">
      <c r="A1"/>
      <c r="B1"/>
      <c r="C1"/>
      <c r="D1"/>
      <c r="E1" s="13" t="s">
        <v>93</v>
      </c>
      <c r="F1" s="13"/>
      <c r="G1" s="13"/>
      <c r="H1" s="13"/>
      <c r="I1" s="13"/>
      <c r="J1" s="13"/>
      <c r="K1" s="13"/>
      <c r="L1" s="13"/>
      <c r="M1" s="13"/>
      <c r="N1" s="13"/>
      <c r="O1" s="19"/>
    </row>
    <row r="2" spans="1:15" s="1" customFormat="1" ht="15.75" customHeight="1">
      <c r="A2"/>
      <c r="B2"/>
      <c r="C2"/>
      <c r="D2"/>
      <c r="E2" s="13" t="s">
        <v>92</v>
      </c>
      <c r="F2" s="13"/>
      <c r="G2" s="13"/>
      <c r="H2" s="13"/>
      <c r="I2" s="13"/>
      <c r="J2" s="13"/>
      <c r="K2" s="13"/>
      <c r="L2" s="13"/>
      <c r="M2" s="13"/>
      <c r="N2" s="13"/>
      <c r="O2" s="19"/>
    </row>
    <row r="3" spans="1:15" s="1" customFormat="1" ht="20.25" customHeight="1">
      <c r="A3"/>
      <c r="B3"/>
      <c r="C3"/>
      <c r="D3"/>
      <c r="E3" s="13" t="s">
        <v>101</v>
      </c>
      <c r="F3" s="13"/>
      <c r="G3" s="13"/>
      <c r="H3" s="13"/>
      <c r="I3" s="13"/>
      <c r="J3" s="13"/>
      <c r="K3" s="13"/>
      <c r="L3" s="13"/>
      <c r="M3" s="13"/>
      <c r="N3" s="13"/>
      <c r="O3" s="19"/>
    </row>
    <row r="4" spans="1:15" s="1" customFormat="1" ht="20.25" customHeight="1">
      <c r="A4"/>
      <c r="B4"/>
      <c r="C4"/>
      <c r="D4"/>
      <c r="E4" s="13"/>
      <c r="F4" s="13"/>
      <c r="G4" s="13"/>
      <c r="H4" s="13"/>
      <c r="I4" s="13"/>
      <c r="J4" s="13"/>
      <c r="K4" s="13"/>
      <c r="L4" s="13"/>
      <c r="M4" s="13"/>
      <c r="N4" s="13"/>
      <c r="O4" s="19"/>
    </row>
    <row r="5" spans="1:15" s="1" customFormat="1" ht="20.25" customHeight="1">
      <c r="A5"/>
      <c r="B5"/>
      <c r="C5"/>
      <c r="D5"/>
      <c r="E5" s="13"/>
      <c r="F5" s="13"/>
      <c r="G5" s="13"/>
      <c r="H5" s="13"/>
      <c r="I5" s="13"/>
      <c r="J5" s="13"/>
      <c r="K5" s="13"/>
      <c r="L5" s="13"/>
      <c r="M5" s="13"/>
      <c r="N5" s="13"/>
      <c r="O5" s="19"/>
    </row>
    <row r="6" spans="1:15" s="1" customFormat="1" ht="18" customHeight="1">
      <c r="A6"/>
      <c r="B6" s="83" t="s">
        <v>102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8"/>
      <c r="O6" s="19"/>
    </row>
    <row r="7" spans="1:15" s="1" customFormat="1" ht="22.5" customHeight="1">
      <c r="A7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18"/>
      <c r="O7" s="19"/>
    </row>
    <row r="8" spans="1:15" s="1" customFormat="1" ht="15" customHeight="1">
      <c r="A8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18"/>
      <c r="O8" s="19"/>
    </row>
    <row r="9" spans="1:15" s="1" customFormat="1" ht="3.75" customHeight="1">
      <c r="A9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18"/>
      <c r="O9" s="19"/>
    </row>
    <row r="10" spans="1:15" s="1" customFormat="1" ht="3.75" customHeight="1">
      <c r="A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9"/>
    </row>
    <row r="11" spans="6:16" s="1" customFormat="1" ht="13.5" customHeight="1">
      <c r="F11" s="12"/>
      <c r="G11" s="12"/>
      <c r="H11" s="12"/>
      <c r="I11" s="12"/>
      <c r="J11" s="12"/>
      <c r="K11" s="12"/>
      <c r="L11" s="12"/>
      <c r="M11" s="12"/>
      <c r="N11" s="20"/>
      <c r="O11" s="19"/>
      <c r="P11" t="s">
        <v>91</v>
      </c>
    </row>
    <row r="12" spans="1:16" s="1" customFormat="1" ht="27.75" customHeight="1">
      <c r="A12" s="77" t="s">
        <v>70</v>
      </c>
      <c r="B12" s="77"/>
      <c r="C12" s="77"/>
      <c r="D12" s="77"/>
      <c r="E12" s="77"/>
      <c r="F12" s="77" t="s">
        <v>71</v>
      </c>
      <c r="G12" s="77"/>
      <c r="H12" s="77"/>
      <c r="I12" s="77" t="s">
        <v>72</v>
      </c>
      <c r="J12" s="77"/>
      <c r="K12" s="77"/>
      <c r="L12" s="77"/>
      <c r="M12" s="15" t="s">
        <v>73</v>
      </c>
      <c r="N12" s="77" t="s">
        <v>1</v>
      </c>
      <c r="O12" s="77"/>
      <c r="P12" s="21" t="s">
        <v>1</v>
      </c>
    </row>
    <row r="13" spans="1:16" s="3" customFormat="1" ht="39" customHeight="1">
      <c r="A13" s="73" t="s">
        <v>2</v>
      </c>
      <c r="B13" s="73"/>
      <c r="C13" s="73"/>
      <c r="D13" s="73"/>
      <c r="E13" s="73"/>
      <c r="F13" s="78" t="s">
        <v>0</v>
      </c>
      <c r="G13" s="78"/>
      <c r="H13" s="78"/>
      <c r="I13" s="78" t="s">
        <v>0</v>
      </c>
      <c r="J13" s="78"/>
      <c r="K13" s="78"/>
      <c r="L13" s="78"/>
      <c r="M13" s="29" t="s">
        <v>0</v>
      </c>
      <c r="N13" s="79" t="e">
        <f>N15+N18+N25+#REF!+N31+N46+N49+N53+N59+N69+N74+N89+N92+N98+N28+#REF!</f>
        <v>#REF!</v>
      </c>
      <c r="O13" s="79"/>
      <c r="P13" s="2">
        <f>SUM(P14+P45+P52+P58+P88+P97)</f>
        <v>82252.4</v>
      </c>
    </row>
    <row r="14" spans="1:18" s="3" customFormat="1" ht="25.5" customHeight="1">
      <c r="A14" s="68" t="s">
        <v>74</v>
      </c>
      <c r="B14" s="68"/>
      <c r="C14" s="68"/>
      <c r="D14" s="68"/>
      <c r="E14" s="68"/>
      <c r="F14" s="71" t="s">
        <v>75</v>
      </c>
      <c r="G14" s="71"/>
      <c r="H14" s="71"/>
      <c r="I14" s="71"/>
      <c r="J14" s="71"/>
      <c r="K14" s="71"/>
      <c r="L14" s="71"/>
      <c r="M14" s="30"/>
      <c r="N14" s="65" t="e">
        <f>N15+N18+N25+#REF!+N31+N28</f>
        <v>#REF!</v>
      </c>
      <c r="O14" s="65"/>
      <c r="P14" s="16">
        <f>P15+P18+P25+P28+P31</f>
        <v>15667.3</v>
      </c>
      <c r="R14" s="25"/>
    </row>
    <row r="15" spans="1:19" s="8" customFormat="1" ht="41.25" customHeight="1">
      <c r="A15" s="76" t="s">
        <v>4</v>
      </c>
      <c r="B15" s="76"/>
      <c r="C15" s="76"/>
      <c r="D15" s="76"/>
      <c r="E15" s="76"/>
      <c r="F15" s="80" t="s">
        <v>3</v>
      </c>
      <c r="G15" s="80"/>
      <c r="H15" s="80"/>
      <c r="I15" s="81"/>
      <c r="J15" s="81"/>
      <c r="K15" s="81"/>
      <c r="L15" s="81"/>
      <c r="M15" s="31"/>
      <c r="N15" s="82">
        <f>1216200</f>
        <v>1216200</v>
      </c>
      <c r="O15" s="82"/>
      <c r="P15" s="9">
        <f>P16</f>
        <v>1115.4</v>
      </c>
      <c r="Q15" s="27"/>
      <c r="R15" s="27"/>
      <c r="S15" s="27"/>
    </row>
    <row r="16" spans="1:16" s="1" customFormat="1" ht="29.25" customHeight="1">
      <c r="A16" s="59" t="s">
        <v>105</v>
      </c>
      <c r="B16" s="59"/>
      <c r="C16" s="59"/>
      <c r="D16" s="59"/>
      <c r="E16" s="59"/>
      <c r="F16" s="58" t="s">
        <v>3</v>
      </c>
      <c r="G16" s="58"/>
      <c r="H16" s="58"/>
      <c r="I16" s="57" t="s">
        <v>104</v>
      </c>
      <c r="J16" s="57"/>
      <c r="K16" s="57"/>
      <c r="L16" s="57"/>
      <c r="M16" s="33"/>
      <c r="N16" s="66">
        <v>1216200</v>
      </c>
      <c r="O16" s="66"/>
      <c r="P16" s="5">
        <f>P17</f>
        <v>1115.4</v>
      </c>
    </row>
    <row r="17" spans="1:18" s="1" customFormat="1" ht="35.25" customHeight="1">
      <c r="A17" s="44" t="s">
        <v>6</v>
      </c>
      <c r="B17" s="44"/>
      <c r="C17" s="44"/>
      <c r="D17" s="44"/>
      <c r="E17" s="44"/>
      <c r="F17" s="58" t="s">
        <v>3</v>
      </c>
      <c r="G17" s="58"/>
      <c r="H17" s="58"/>
      <c r="I17" s="57" t="s">
        <v>104</v>
      </c>
      <c r="J17" s="57"/>
      <c r="K17" s="57"/>
      <c r="L17" s="57"/>
      <c r="M17" s="32" t="s">
        <v>5</v>
      </c>
      <c r="N17" s="66">
        <v>1216200</v>
      </c>
      <c r="O17" s="66"/>
      <c r="P17" s="5">
        <v>1115.4</v>
      </c>
      <c r="Q17" s="26"/>
      <c r="R17" s="28"/>
    </row>
    <row r="18" spans="1:19" s="8" customFormat="1" ht="55.5" customHeight="1">
      <c r="A18" s="55" t="s">
        <v>8</v>
      </c>
      <c r="B18" s="55"/>
      <c r="C18" s="55"/>
      <c r="D18" s="55"/>
      <c r="E18" s="55"/>
      <c r="F18" s="56" t="s">
        <v>7</v>
      </c>
      <c r="G18" s="56"/>
      <c r="H18" s="56"/>
      <c r="I18" s="72"/>
      <c r="J18" s="72"/>
      <c r="K18" s="72"/>
      <c r="L18" s="72"/>
      <c r="M18" s="35"/>
      <c r="N18" s="69">
        <f>N19+N23</f>
        <v>8982300</v>
      </c>
      <c r="O18" s="69"/>
      <c r="P18" s="9">
        <f>P19+P23</f>
        <v>11148.6</v>
      </c>
      <c r="Q18" s="27"/>
      <c r="R18" s="27"/>
      <c r="S18" s="27"/>
    </row>
    <row r="19" spans="1:16" s="1" customFormat="1" ht="27.75" customHeight="1">
      <c r="A19" s="59" t="s">
        <v>107</v>
      </c>
      <c r="B19" s="59"/>
      <c r="C19" s="59"/>
      <c r="D19" s="59"/>
      <c r="E19" s="59"/>
      <c r="F19" s="58" t="s">
        <v>7</v>
      </c>
      <c r="G19" s="58"/>
      <c r="H19" s="58"/>
      <c r="I19" s="57" t="s">
        <v>106</v>
      </c>
      <c r="J19" s="57"/>
      <c r="K19" s="57"/>
      <c r="L19" s="57"/>
      <c r="M19" s="33"/>
      <c r="N19" s="66">
        <f>N20+N21+N22</f>
        <v>8980300</v>
      </c>
      <c r="O19" s="66"/>
      <c r="P19" s="5">
        <f>P20+P21+P22</f>
        <v>11146.6</v>
      </c>
    </row>
    <row r="20" spans="1:17" s="1" customFormat="1" ht="31.5" customHeight="1">
      <c r="A20" s="44" t="s">
        <v>6</v>
      </c>
      <c r="B20" s="44"/>
      <c r="C20" s="44"/>
      <c r="D20" s="44"/>
      <c r="E20" s="44"/>
      <c r="F20" s="58" t="s">
        <v>7</v>
      </c>
      <c r="G20" s="58"/>
      <c r="H20" s="58"/>
      <c r="I20" s="57" t="s">
        <v>106</v>
      </c>
      <c r="J20" s="57"/>
      <c r="K20" s="57"/>
      <c r="L20" s="57"/>
      <c r="M20" s="32" t="s">
        <v>5</v>
      </c>
      <c r="N20" s="66">
        <f>7994600</f>
        <v>7994600</v>
      </c>
      <c r="O20" s="66"/>
      <c r="P20" s="5">
        <v>9446.9</v>
      </c>
      <c r="Q20" s="26"/>
    </row>
    <row r="21" spans="1:17" s="1" customFormat="1" ht="33.75" customHeight="1">
      <c r="A21" s="44" t="s">
        <v>10</v>
      </c>
      <c r="B21" s="44"/>
      <c r="C21" s="44"/>
      <c r="D21" s="44"/>
      <c r="E21" s="44"/>
      <c r="F21" s="58" t="s">
        <v>7</v>
      </c>
      <c r="G21" s="58"/>
      <c r="H21" s="58"/>
      <c r="I21" s="57" t="s">
        <v>106</v>
      </c>
      <c r="J21" s="57"/>
      <c r="K21" s="57"/>
      <c r="L21" s="57"/>
      <c r="M21" s="32" t="s">
        <v>9</v>
      </c>
      <c r="N21" s="66">
        <v>982700</v>
      </c>
      <c r="O21" s="66"/>
      <c r="P21" s="5">
        <v>1696.7</v>
      </c>
      <c r="Q21" s="26"/>
    </row>
    <row r="22" spans="1:17" s="1" customFormat="1" ht="26.25" customHeight="1">
      <c r="A22" s="44" t="s">
        <v>12</v>
      </c>
      <c r="B22" s="44"/>
      <c r="C22" s="44"/>
      <c r="D22" s="44"/>
      <c r="E22" s="44"/>
      <c r="F22" s="58" t="s">
        <v>7</v>
      </c>
      <c r="G22" s="58"/>
      <c r="H22" s="58"/>
      <c r="I22" s="57" t="s">
        <v>106</v>
      </c>
      <c r="J22" s="57"/>
      <c r="K22" s="57"/>
      <c r="L22" s="57"/>
      <c r="M22" s="32" t="s">
        <v>11</v>
      </c>
      <c r="N22" s="66">
        <f>3000</f>
        <v>3000</v>
      </c>
      <c r="O22" s="66"/>
      <c r="P22" s="5">
        <v>3</v>
      </c>
      <c r="Q22" s="26"/>
    </row>
    <row r="23" spans="1:16" s="1" customFormat="1" ht="81.75" customHeight="1">
      <c r="A23" s="59" t="s">
        <v>108</v>
      </c>
      <c r="B23" s="59"/>
      <c r="C23" s="59"/>
      <c r="D23" s="59"/>
      <c r="E23" s="59"/>
      <c r="F23" s="58" t="s">
        <v>7</v>
      </c>
      <c r="G23" s="58"/>
      <c r="H23" s="58"/>
      <c r="I23" s="57" t="s">
        <v>103</v>
      </c>
      <c r="J23" s="57"/>
      <c r="K23" s="57"/>
      <c r="L23" s="57"/>
      <c r="M23" s="33"/>
      <c r="N23" s="66">
        <f>2000</f>
        <v>2000</v>
      </c>
      <c r="O23" s="66"/>
      <c r="P23" s="5">
        <f>N23/1000</f>
        <v>2</v>
      </c>
    </row>
    <row r="24" spans="1:16" s="1" customFormat="1" ht="33.75" customHeight="1">
      <c r="A24" s="44" t="s">
        <v>10</v>
      </c>
      <c r="B24" s="44"/>
      <c r="C24" s="44"/>
      <c r="D24" s="44"/>
      <c r="E24" s="44"/>
      <c r="F24" s="58" t="s">
        <v>7</v>
      </c>
      <c r="G24" s="58"/>
      <c r="H24" s="58"/>
      <c r="I24" s="57" t="s">
        <v>103</v>
      </c>
      <c r="J24" s="57"/>
      <c r="K24" s="57"/>
      <c r="L24" s="57"/>
      <c r="M24" s="32" t="s">
        <v>9</v>
      </c>
      <c r="N24" s="66">
        <f>2000</f>
        <v>2000</v>
      </c>
      <c r="O24" s="66"/>
      <c r="P24" s="5">
        <f>N24/1000</f>
        <v>2</v>
      </c>
    </row>
    <row r="25" spans="1:19" s="8" customFormat="1" ht="46.5" customHeight="1">
      <c r="A25" s="55" t="s">
        <v>14</v>
      </c>
      <c r="B25" s="55"/>
      <c r="C25" s="55"/>
      <c r="D25" s="55"/>
      <c r="E25" s="55"/>
      <c r="F25" s="56" t="s">
        <v>13</v>
      </c>
      <c r="G25" s="56"/>
      <c r="H25" s="56"/>
      <c r="I25" s="72"/>
      <c r="J25" s="72"/>
      <c r="K25" s="72"/>
      <c r="L25" s="72"/>
      <c r="M25" s="35"/>
      <c r="N25" s="69">
        <f>252700</f>
        <v>252700</v>
      </c>
      <c r="O25" s="69"/>
      <c r="P25" s="9">
        <f>P26</f>
        <v>246.8</v>
      </c>
      <c r="Q25" s="27"/>
      <c r="R25" s="27"/>
      <c r="S25" s="27"/>
    </row>
    <row r="26" spans="1:16" s="1" customFormat="1" ht="39" customHeight="1">
      <c r="A26" s="59" t="s">
        <v>109</v>
      </c>
      <c r="B26" s="59"/>
      <c r="C26" s="59"/>
      <c r="D26" s="59"/>
      <c r="E26" s="59"/>
      <c r="F26" s="58" t="s">
        <v>13</v>
      </c>
      <c r="G26" s="58"/>
      <c r="H26" s="58"/>
      <c r="I26" s="57" t="s">
        <v>110</v>
      </c>
      <c r="J26" s="57"/>
      <c r="K26" s="57"/>
      <c r="L26" s="57"/>
      <c r="M26" s="33"/>
      <c r="N26" s="66">
        <f>252700</f>
        <v>252700</v>
      </c>
      <c r="O26" s="66"/>
      <c r="P26" s="5">
        <f>P27</f>
        <v>246.8</v>
      </c>
    </row>
    <row r="27" spans="1:16" s="1" customFormat="1" ht="25.5" customHeight="1">
      <c r="A27" s="44" t="s">
        <v>16</v>
      </c>
      <c r="B27" s="44"/>
      <c r="C27" s="44"/>
      <c r="D27" s="44"/>
      <c r="E27" s="44"/>
      <c r="F27" s="58" t="s">
        <v>13</v>
      </c>
      <c r="G27" s="58"/>
      <c r="H27" s="58"/>
      <c r="I27" s="57" t="s">
        <v>110</v>
      </c>
      <c r="J27" s="57"/>
      <c r="K27" s="57"/>
      <c r="L27" s="57"/>
      <c r="M27" s="32" t="s">
        <v>15</v>
      </c>
      <c r="N27" s="66">
        <f>252700</f>
        <v>252700</v>
      </c>
      <c r="O27" s="66"/>
      <c r="P27" s="5">
        <v>246.8</v>
      </c>
    </row>
    <row r="28" spans="1:19" s="8" customFormat="1" ht="27.75" customHeight="1">
      <c r="A28" s="55" t="s">
        <v>98</v>
      </c>
      <c r="B28" s="55"/>
      <c r="C28" s="55"/>
      <c r="D28" s="55"/>
      <c r="E28" s="55"/>
      <c r="F28" s="72" t="s">
        <v>99</v>
      </c>
      <c r="G28" s="72"/>
      <c r="H28" s="72"/>
      <c r="I28" s="72"/>
      <c r="J28" s="72"/>
      <c r="K28" s="72"/>
      <c r="L28" s="72"/>
      <c r="M28" s="35"/>
      <c r="N28" s="69">
        <f>N29</f>
        <v>1882900</v>
      </c>
      <c r="O28" s="69"/>
      <c r="P28" s="9">
        <f>P29</f>
        <v>728.2</v>
      </c>
      <c r="Q28" s="27"/>
      <c r="R28" s="27"/>
      <c r="S28" s="27"/>
    </row>
    <row r="29" spans="1:16" s="1" customFormat="1" ht="28.5" customHeight="1">
      <c r="A29" s="59" t="s">
        <v>111</v>
      </c>
      <c r="B29" s="59"/>
      <c r="C29" s="59"/>
      <c r="D29" s="59"/>
      <c r="E29" s="59"/>
      <c r="F29" s="64" t="s">
        <v>99</v>
      </c>
      <c r="G29" s="64"/>
      <c r="H29" s="64"/>
      <c r="I29" s="57" t="s">
        <v>112</v>
      </c>
      <c r="J29" s="57"/>
      <c r="K29" s="57"/>
      <c r="L29" s="57"/>
      <c r="M29" s="33"/>
      <c r="N29" s="66">
        <f>N30</f>
        <v>1882900</v>
      </c>
      <c r="O29" s="66"/>
      <c r="P29" s="5">
        <f>P30</f>
        <v>728.2</v>
      </c>
    </row>
    <row r="30" spans="1:16" s="1" customFormat="1" ht="29.25" customHeight="1">
      <c r="A30" s="44" t="s">
        <v>100</v>
      </c>
      <c r="B30" s="44"/>
      <c r="C30" s="44"/>
      <c r="D30" s="44"/>
      <c r="E30" s="44"/>
      <c r="F30" s="64" t="s">
        <v>99</v>
      </c>
      <c r="G30" s="64"/>
      <c r="H30" s="64"/>
      <c r="I30" s="57" t="s">
        <v>112</v>
      </c>
      <c r="J30" s="57"/>
      <c r="K30" s="57"/>
      <c r="L30" s="57"/>
      <c r="M30" s="32">
        <v>870</v>
      </c>
      <c r="N30" s="66">
        <v>1882900</v>
      </c>
      <c r="O30" s="66"/>
      <c r="P30" s="5">
        <v>728.2</v>
      </c>
    </row>
    <row r="31" spans="1:19" s="8" customFormat="1" ht="34.5" customHeight="1">
      <c r="A31" s="55" t="s">
        <v>18</v>
      </c>
      <c r="B31" s="55"/>
      <c r="C31" s="55"/>
      <c r="D31" s="55"/>
      <c r="E31" s="55"/>
      <c r="F31" s="56" t="s">
        <v>17</v>
      </c>
      <c r="G31" s="56"/>
      <c r="H31" s="56"/>
      <c r="I31" s="72"/>
      <c r="J31" s="72"/>
      <c r="K31" s="72"/>
      <c r="L31" s="72"/>
      <c r="M31" s="35"/>
      <c r="N31" s="69" t="e">
        <f>N39+N32</f>
        <v>#REF!</v>
      </c>
      <c r="O31" s="69"/>
      <c r="P31" s="9">
        <f>P32+P34+P36+P38+P40+P43</f>
        <v>2428.2999999999997</v>
      </c>
      <c r="Q31" s="27"/>
      <c r="R31" s="27"/>
      <c r="S31" s="27"/>
    </row>
    <row r="32" spans="1:16" s="1" customFormat="1" ht="31.5" customHeight="1">
      <c r="A32" s="59" t="s">
        <v>113</v>
      </c>
      <c r="B32" s="59"/>
      <c r="C32" s="59"/>
      <c r="D32" s="59"/>
      <c r="E32" s="59"/>
      <c r="F32" s="58" t="s">
        <v>17</v>
      </c>
      <c r="G32" s="58"/>
      <c r="H32" s="58"/>
      <c r="I32" s="57" t="s">
        <v>114</v>
      </c>
      <c r="J32" s="57"/>
      <c r="K32" s="57"/>
      <c r="L32" s="57"/>
      <c r="M32" s="33"/>
      <c r="N32" s="66" t="e">
        <f>N33+N35+N37+#REF!</f>
        <v>#REF!</v>
      </c>
      <c r="O32" s="66"/>
      <c r="P32" s="5">
        <v>99.9</v>
      </c>
    </row>
    <row r="33" spans="1:16" s="1" customFormat="1" ht="45.75" customHeight="1">
      <c r="A33" s="44" t="s">
        <v>10</v>
      </c>
      <c r="B33" s="44"/>
      <c r="C33" s="44"/>
      <c r="D33" s="44"/>
      <c r="E33" s="44"/>
      <c r="F33" s="58" t="s">
        <v>17</v>
      </c>
      <c r="G33" s="58"/>
      <c r="H33" s="58"/>
      <c r="I33" s="57" t="s">
        <v>114</v>
      </c>
      <c r="J33" s="57"/>
      <c r="K33" s="57"/>
      <c r="L33" s="57"/>
      <c r="M33" s="33" t="s">
        <v>9</v>
      </c>
      <c r="N33" s="66">
        <v>84000</v>
      </c>
      <c r="O33" s="66"/>
      <c r="P33" s="5">
        <v>99.9</v>
      </c>
    </row>
    <row r="34" spans="1:16" s="1" customFormat="1" ht="41.25" customHeight="1">
      <c r="A34" s="59" t="s">
        <v>69</v>
      </c>
      <c r="B34" s="59"/>
      <c r="C34" s="59"/>
      <c r="D34" s="59"/>
      <c r="E34" s="59"/>
      <c r="F34" s="58" t="s">
        <v>17</v>
      </c>
      <c r="G34" s="58"/>
      <c r="H34" s="58"/>
      <c r="I34" s="57" t="s">
        <v>115</v>
      </c>
      <c r="J34" s="57"/>
      <c r="K34" s="57"/>
      <c r="L34" s="57"/>
      <c r="M34" s="32"/>
      <c r="N34" s="66">
        <v>84000</v>
      </c>
      <c r="O34" s="66"/>
      <c r="P34" s="5">
        <v>96.2</v>
      </c>
    </row>
    <row r="35" spans="1:16" s="1" customFormat="1" ht="36" customHeight="1">
      <c r="A35" s="44" t="s">
        <v>10</v>
      </c>
      <c r="B35" s="44"/>
      <c r="C35" s="44"/>
      <c r="D35" s="44"/>
      <c r="E35" s="44"/>
      <c r="F35" s="58" t="s">
        <v>17</v>
      </c>
      <c r="G35" s="58"/>
      <c r="H35" s="58"/>
      <c r="I35" s="57" t="s">
        <v>115</v>
      </c>
      <c r="J35" s="57"/>
      <c r="K35" s="57"/>
      <c r="L35" s="57"/>
      <c r="M35" s="32">
        <v>240</v>
      </c>
      <c r="N35" s="66">
        <v>358500</v>
      </c>
      <c r="O35" s="66"/>
      <c r="P35" s="5">
        <v>96.2</v>
      </c>
    </row>
    <row r="36" spans="1:16" s="1" customFormat="1" ht="32.25" customHeight="1">
      <c r="A36" s="59" t="s">
        <v>97</v>
      </c>
      <c r="B36" s="59"/>
      <c r="C36" s="59"/>
      <c r="D36" s="59"/>
      <c r="E36" s="59"/>
      <c r="F36" s="58" t="s">
        <v>17</v>
      </c>
      <c r="G36" s="58"/>
      <c r="H36" s="58"/>
      <c r="I36" s="57" t="s">
        <v>116</v>
      </c>
      <c r="J36" s="57"/>
      <c r="K36" s="57"/>
      <c r="L36" s="57"/>
      <c r="M36" s="36"/>
      <c r="N36" s="66">
        <v>358500</v>
      </c>
      <c r="O36" s="66"/>
      <c r="P36" s="5">
        <v>392.5</v>
      </c>
    </row>
    <row r="37" spans="1:16" s="1" customFormat="1" ht="31.5" customHeight="1">
      <c r="A37" s="44" t="s">
        <v>10</v>
      </c>
      <c r="B37" s="44"/>
      <c r="C37" s="44"/>
      <c r="D37" s="44"/>
      <c r="E37" s="44"/>
      <c r="F37" s="58" t="s">
        <v>17</v>
      </c>
      <c r="G37" s="58"/>
      <c r="H37" s="58"/>
      <c r="I37" s="57" t="s">
        <v>116</v>
      </c>
      <c r="J37" s="57"/>
      <c r="K37" s="57"/>
      <c r="L37" s="57"/>
      <c r="M37" s="32">
        <v>240</v>
      </c>
      <c r="N37" s="66">
        <v>44200</v>
      </c>
      <c r="O37" s="66"/>
      <c r="P37" s="5">
        <v>392.5</v>
      </c>
    </row>
    <row r="38" spans="1:16" s="1" customFormat="1" ht="28.5" customHeight="1">
      <c r="A38" s="59" t="s">
        <v>117</v>
      </c>
      <c r="B38" s="59"/>
      <c r="C38" s="59"/>
      <c r="D38" s="59"/>
      <c r="E38" s="59"/>
      <c r="F38" s="58" t="s">
        <v>17</v>
      </c>
      <c r="G38" s="58"/>
      <c r="H38" s="58"/>
      <c r="I38" s="57" t="s">
        <v>118</v>
      </c>
      <c r="J38" s="57"/>
      <c r="K38" s="57"/>
      <c r="L38" s="57"/>
      <c r="M38" s="32"/>
      <c r="N38" s="66">
        <v>44200</v>
      </c>
      <c r="O38" s="66"/>
      <c r="P38" s="5">
        <f>SUM(P39)</f>
        <v>30.8</v>
      </c>
    </row>
    <row r="39" spans="1:16" s="1" customFormat="1" ht="37.5" customHeight="1">
      <c r="A39" s="44" t="s">
        <v>10</v>
      </c>
      <c r="B39" s="44"/>
      <c r="C39" s="44"/>
      <c r="D39" s="44"/>
      <c r="E39" s="44"/>
      <c r="F39" s="58" t="s">
        <v>17</v>
      </c>
      <c r="G39" s="58"/>
      <c r="H39" s="58"/>
      <c r="I39" s="57" t="s">
        <v>118</v>
      </c>
      <c r="J39" s="57"/>
      <c r="K39" s="57"/>
      <c r="L39" s="57"/>
      <c r="M39" s="33" t="s">
        <v>9</v>
      </c>
      <c r="N39" s="66">
        <f>1700300</f>
        <v>1700300</v>
      </c>
      <c r="O39" s="66"/>
      <c r="P39" s="5">
        <v>30.8</v>
      </c>
    </row>
    <row r="40" spans="1:16" s="1" customFormat="1" ht="54.75" customHeight="1">
      <c r="A40" s="59" t="s">
        <v>119</v>
      </c>
      <c r="B40" s="59"/>
      <c r="C40" s="59"/>
      <c r="D40" s="59"/>
      <c r="E40" s="59"/>
      <c r="F40" s="58" t="s">
        <v>17</v>
      </c>
      <c r="G40" s="58"/>
      <c r="H40" s="58"/>
      <c r="I40" s="57" t="s">
        <v>120</v>
      </c>
      <c r="J40" s="57"/>
      <c r="K40" s="57"/>
      <c r="L40" s="57"/>
      <c r="M40" s="33"/>
      <c r="N40" s="34"/>
      <c r="O40" s="34"/>
      <c r="P40" s="5">
        <f>P41+P42</f>
        <v>1797.3999999999999</v>
      </c>
    </row>
    <row r="41" spans="1:16" s="1" customFormat="1" ht="37.5" customHeight="1">
      <c r="A41" s="44" t="s">
        <v>10</v>
      </c>
      <c r="B41" s="44"/>
      <c r="C41" s="44"/>
      <c r="D41" s="44"/>
      <c r="E41" s="44"/>
      <c r="F41" s="58" t="s">
        <v>17</v>
      </c>
      <c r="G41" s="58"/>
      <c r="H41" s="58"/>
      <c r="I41" s="57" t="s">
        <v>120</v>
      </c>
      <c r="J41" s="57"/>
      <c r="K41" s="57"/>
      <c r="L41" s="57"/>
      <c r="M41" s="33" t="s">
        <v>9</v>
      </c>
      <c r="N41" s="34"/>
      <c r="O41" s="34"/>
      <c r="P41" s="5">
        <v>1694.6</v>
      </c>
    </row>
    <row r="42" spans="1:16" s="1" customFormat="1" ht="34.5" customHeight="1">
      <c r="A42" s="44" t="s">
        <v>12</v>
      </c>
      <c r="B42" s="44"/>
      <c r="C42" s="44"/>
      <c r="D42" s="44"/>
      <c r="E42" s="44"/>
      <c r="F42" s="58" t="s">
        <v>17</v>
      </c>
      <c r="G42" s="58"/>
      <c r="H42" s="58"/>
      <c r="I42" s="57" t="s">
        <v>120</v>
      </c>
      <c r="J42" s="57"/>
      <c r="K42" s="57"/>
      <c r="L42" s="57"/>
      <c r="M42" s="32">
        <v>850</v>
      </c>
      <c r="N42" s="66">
        <f>1575300</f>
        <v>1575300</v>
      </c>
      <c r="O42" s="66"/>
      <c r="P42" s="5">
        <v>102.8</v>
      </c>
    </row>
    <row r="43" spans="1:16" s="1" customFormat="1" ht="30.75" customHeight="1">
      <c r="A43" s="59" t="s">
        <v>121</v>
      </c>
      <c r="B43" s="59"/>
      <c r="C43" s="59"/>
      <c r="D43" s="59"/>
      <c r="E43" s="59"/>
      <c r="F43" s="58" t="s">
        <v>17</v>
      </c>
      <c r="G43" s="58"/>
      <c r="H43" s="58"/>
      <c r="I43" s="57" t="s">
        <v>122</v>
      </c>
      <c r="J43" s="57"/>
      <c r="K43" s="57"/>
      <c r="L43" s="57"/>
      <c r="M43" s="32"/>
      <c r="N43" s="66">
        <f>125000</f>
        <v>125000</v>
      </c>
      <c r="O43" s="66"/>
      <c r="P43" s="5">
        <v>11.5</v>
      </c>
    </row>
    <row r="44" spans="1:16" s="1" customFormat="1" ht="40.5" customHeight="1">
      <c r="A44" s="44" t="s">
        <v>159</v>
      </c>
      <c r="B44" s="44"/>
      <c r="C44" s="44"/>
      <c r="D44" s="44"/>
      <c r="E44" s="44"/>
      <c r="F44" s="64" t="s">
        <v>17</v>
      </c>
      <c r="G44" s="64"/>
      <c r="H44" s="64"/>
      <c r="I44" s="57" t="s">
        <v>122</v>
      </c>
      <c r="J44" s="57"/>
      <c r="K44" s="57"/>
      <c r="L44" s="57"/>
      <c r="M44" s="32">
        <v>330</v>
      </c>
      <c r="N44" s="34"/>
      <c r="O44" s="34"/>
      <c r="P44" s="5">
        <v>11.5</v>
      </c>
    </row>
    <row r="45" spans="1:19" s="8" customFormat="1" ht="36.75" customHeight="1">
      <c r="A45" s="68" t="s">
        <v>76</v>
      </c>
      <c r="B45" s="68"/>
      <c r="C45" s="68"/>
      <c r="D45" s="68"/>
      <c r="E45" s="68"/>
      <c r="F45" s="71" t="s">
        <v>77</v>
      </c>
      <c r="G45" s="71"/>
      <c r="H45" s="71"/>
      <c r="I45" s="71"/>
      <c r="J45" s="71"/>
      <c r="K45" s="71"/>
      <c r="L45" s="71"/>
      <c r="M45" s="30"/>
      <c r="N45" s="65">
        <f>N46+N49</f>
        <v>155000</v>
      </c>
      <c r="O45" s="65"/>
      <c r="P45" s="16">
        <f>P46+P49</f>
        <v>160</v>
      </c>
      <c r="Q45" s="27"/>
      <c r="R45" s="27"/>
      <c r="S45" s="27"/>
    </row>
    <row r="46" spans="1:19" s="8" customFormat="1" ht="45.75" customHeight="1">
      <c r="A46" s="55" t="s">
        <v>20</v>
      </c>
      <c r="B46" s="55"/>
      <c r="C46" s="55"/>
      <c r="D46" s="55"/>
      <c r="E46" s="55"/>
      <c r="F46" s="56" t="s">
        <v>19</v>
      </c>
      <c r="G46" s="56"/>
      <c r="H46" s="56"/>
      <c r="I46" s="72"/>
      <c r="J46" s="72"/>
      <c r="K46" s="72"/>
      <c r="L46" s="72"/>
      <c r="M46" s="35"/>
      <c r="N46" s="69">
        <f>50000</f>
        <v>50000</v>
      </c>
      <c r="O46" s="69"/>
      <c r="P46" s="9">
        <f>P47</f>
        <v>50</v>
      </c>
      <c r="Q46" s="27"/>
      <c r="R46" s="27"/>
      <c r="S46" s="27"/>
    </row>
    <row r="47" spans="1:16" s="1" customFormat="1" ht="49.5" customHeight="1">
      <c r="A47" s="59" t="s">
        <v>123</v>
      </c>
      <c r="B47" s="59"/>
      <c r="C47" s="59"/>
      <c r="D47" s="59"/>
      <c r="E47" s="59"/>
      <c r="F47" s="58" t="s">
        <v>19</v>
      </c>
      <c r="G47" s="58"/>
      <c r="H47" s="58"/>
      <c r="I47" s="57" t="s">
        <v>125</v>
      </c>
      <c r="J47" s="57"/>
      <c r="K47" s="57"/>
      <c r="L47" s="57"/>
      <c r="M47" s="33"/>
      <c r="N47" s="66">
        <f>50000</f>
        <v>50000</v>
      </c>
      <c r="O47" s="66"/>
      <c r="P47" s="5">
        <f>P48</f>
        <v>50</v>
      </c>
    </row>
    <row r="48" spans="1:16" s="1" customFormat="1" ht="35.25" customHeight="1">
      <c r="A48" s="44" t="s">
        <v>10</v>
      </c>
      <c r="B48" s="44"/>
      <c r="C48" s="44"/>
      <c r="D48" s="44"/>
      <c r="E48" s="44"/>
      <c r="F48" s="58" t="s">
        <v>19</v>
      </c>
      <c r="G48" s="58"/>
      <c r="H48" s="58"/>
      <c r="I48" s="57" t="s">
        <v>125</v>
      </c>
      <c r="J48" s="57"/>
      <c r="K48" s="57"/>
      <c r="L48" s="57"/>
      <c r="M48" s="32" t="s">
        <v>9</v>
      </c>
      <c r="N48" s="66">
        <f>50000</f>
        <v>50000</v>
      </c>
      <c r="O48" s="66"/>
      <c r="P48" s="5">
        <f>N48/1000</f>
        <v>50</v>
      </c>
    </row>
    <row r="49" spans="1:19" s="8" customFormat="1" ht="42.75" customHeight="1">
      <c r="A49" s="55" t="s">
        <v>22</v>
      </c>
      <c r="B49" s="55"/>
      <c r="C49" s="55"/>
      <c r="D49" s="55"/>
      <c r="E49" s="55"/>
      <c r="F49" s="56" t="s">
        <v>21</v>
      </c>
      <c r="G49" s="56"/>
      <c r="H49" s="56"/>
      <c r="I49" s="72"/>
      <c r="J49" s="72"/>
      <c r="K49" s="72"/>
      <c r="L49" s="72"/>
      <c r="M49" s="35"/>
      <c r="N49" s="69">
        <f>105000</f>
        <v>105000</v>
      </c>
      <c r="O49" s="69"/>
      <c r="P49" s="9">
        <f>P50</f>
        <v>110</v>
      </c>
      <c r="Q49" s="27"/>
      <c r="R49" s="27"/>
      <c r="S49" s="27"/>
    </row>
    <row r="50" spans="1:16" s="3" customFormat="1" ht="29.25" customHeight="1">
      <c r="A50" s="59" t="s">
        <v>126</v>
      </c>
      <c r="B50" s="59"/>
      <c r="C50" s="59"/>
      <c r="D50" s="59"/>
      <c r="E50" s="59"/>
      <c r="F50" s="63" t="s">
        <v>21</v>
      </c>
      <c r="G50" s="63"/>
      <c r="H50" s="63"/>
      <c r="I50" s="57" t="s">
        <v>124</v>
      </c>
      <c r="J50" s="57"/>
      <c r="K50" s="57"/>
      <c r="L50" s="57"/>
      <c r="M50" s="37"/>
      <c r="N50" s="70">
        <f>105000</f>
        <v>105000</v>
      </c>
      <c r="O50" s="70"/>
      <c r="P50" s="5">
        <f>P51</f>
        <v>110</v>
      </c>
    </row>
    <row r="51" spans="1:16" s="1" customFormat="1" ht="37.5" customHeight="1">
      <c r="A51" s="44" t="s">
        <v>10</v>
      </c>
      <c r="B51" s="44"/>
      <c r="C51" s="44"/>
      <c r="D51" s="44"/>
      <c r="E51" s="44"/>
      <c r="F51" s="58" t="s">
        <v>21</v>
      </c>
      <c r="G51" s="58"/>
      <c r="H51" s="58"/>
      <c r="I51" s="57" t="s">
        <v>124</v>
      </c>
      <c r="J51" s="57"/>
      <c r="K51" s="57"/>
      <c r="L51" s="57"/>
      <c r="M51" s="32" t="s">
        <v>9</v>
      </c>
      <c r="N51" s="66">
        <f>105000</f>
        <v>105000</v>
      </c>
      <c r="O51" s="66"/>
      <c r="P51" s="5">
        <v>110</v>
      </c>
    </row>
    <row r="52" spans="1:19" s="8" customFormat="1" ht="27.75" customHeight="1">
      <c r="A52" s="68" t="s">
        <v>78</v>
      </c>
      <c r="B52" s="68"/>
      <c r="C52" s="68"/>
      <c r="D52" s="68"/>
      <c r="E52" s="68"/>
      <c r="F52" s="71" t="s">
        <v>79</v>
      </c>
      <c r="G52" s="71"/>
      <c r="H52" s="71"/>
      <c r="I52" s="71"/>
      <c r="J52" s="71"/>
      <c r="K52" s="71"/>
      <c r="L52" s="71"/>
      <c r="M52" s="30"/>
      <c r="N52" s="65" t="e">
        <f>N53+#REF!</f>
        <v>#REF!</v>
      </c>
      <c r="O52" s="65"/>
      <c r="P52" s="16">
        <f>P53</f>
        <v>14602</v>
      </c>
      <c r="Q52" s="27"/>
      <c r="R52" s="27"/>
      <c r="S52" s="27"/>
    </row>
    <row r="53" spans="1:19" s="8" customFormat="1" ht="27.75" customHeight="1">
      <c r="A53" s="55" t="s">
        <v>24</v>
      </c>
      <c r="B53" s="55"/>
      <c r="C53" s="55"/>
      <c r="D53" s="55"/>
      <c r="E53" s="55"/>
      <c r="F53" s="56" t="s">
        <v>23</v>
      </c>
      <c r="G53" s="56"/>
      <c r="H53" s="56"/>
      <c r="I53" s="72"/>
      <c r="J53" s="72"/>
      <c r="K53" s="72"/>
      <c r="L53" s="72"/>
      <c r="M53" s="35"/>
      <c r="N53" s="69" t="e">
        <f>N54+#REF!+#REF!</f>
        <v>#REF!</v>
      </c>
      <c r="O53" s="69"/>
      <c r="P53" s="9">
        <f>P54+P56</f>
        <v>14602</v>
      </c>
      <c r="Q53" s="27"/>
      <c r="R53" s="27"/>
      <c r="S53" s="27"/>
    </row>
    <row r="54" spans="1:16" s="1" customFormat="1" ht="33" customHeight="1">
      <c r="A54" s="59" t="s">
        <v>26</v>
      </c>
      <c r="B54" s="59"/>
      <c r="C54" s="59"/>
      <c r="D54" s="59"/>
      <c r="E54" s="59"/>
      <c r="F54" s="58" t="s">
        <v>23</v>
      </c>
      <c r="G54" s="58"/>
      <c r="H54" s="58"/>
      <c r="I54" s="67" t="s">
        <v>127</v>
      </c>
      <c r="J54" s="67"/>
      <c r="K54" s="67"/>
      <c r="L54" s="67"/>
      <c r="M54" s="33"/>
      <c r="N54" s="66">
        <f>16059000</f>
        <v>16059000</v>
      </c>
      <c r="O54" s="66"/>
      <c r="P54" s="5">
        <f>P55</f>
        <v>400</v>
      </c>
    </row>
    <row r="55" spans="1:16" s="1" customFormat="1" ht="37.5" customHeight="1">
      <c r="A55" s="44" t="s">
        <v>10</v>
      </c>
      <c r="B55" s="44"/>
      <c r="C55" s="44"/>
      <c r="D55" s="44"/>
      <c r="E55" s="44"/>
      <c r="F55" s="58" t="s">
        <v>23</v>
      </c>
      <c r="G55" s="58"/>
      <c r="H55" s="58"/>
      <c r="I55" s="67" t="s">
        <v>127</v>
      </c>
      <c r="J55" s="67"/>
      <c r="K55" s="67"/>
      <c r="L55" s="67"/>
      <c r="M55" s="32" t="s">
        <v>9</v>
      </c>
      <c r="N55" s="66">
        <f>13709000</f>
        <v>13709000</v>
      </c>
      <c r="O55" s="66"/>
      <c r="P55" s="5">
        <v>400</v>
      </c>
    </row>
    <row r="56" spans="1:16" s="1" customFormat="1" ht="26.25" customHeight="1">
      <c r="A56" s="59" t="s">
        <v>128</v>
      </c>
      <c r="B56" s="59"/>
      <c r="C56" s="59"/>
      <c r="D56" s="59"/>
      <c r="E56" s="59"/>
      <c r="F56" s="58" t="s">
        <v>23</v>
      </c>
      <c r="G56" s="58"/>
      <c r="H56" s="58"/>
      <c r="I56" s="67" t="s">
        <v>129</v>
      </c>
      <c r="J56" s="67"/>
      <c r="K56" s="67"/>
      <c r="L56" s="67"/>
      <c r="M56" s="32"/>
      <c r="N56" s="66">
        <f>2350000</f>
        <v>2350000</v>
      </c>
      <c r="O56" s="66"/>
      <c r="P56" s="5">
        <f>P57</f>
        <v>14202</v>
      </c>
    </row>
    <row r="57" spans="1:16" s="1" customFormat="1" ht="26.25" customHeight="1">
      <c r="A57" s="44" t="s">
        <v>10</v>
      </c>
      <c r="B57" s="44"/>
      <c r="C57" s="44"/>
      <c r="D57" s="44"/>
      <c r="E57" s="44"/>
      <c r="F57" s="64" t="s">
        <v>23</v>
      </c>
      <c r="G57" s="64"/>
      <c r="H57" s="64"/>
      <c r="I57" s="67" t="s">
        <v>129</v>
      </c>
      <c r="J57" s="67"/>
      <c r="K57" s="67"/>
      <c r="L57" s="67"/>
      <c r="M57" s="32">
        <v>240</v>
      </c>
      <c r="N57" s="34"/>
      <c r="O57" s="34"/>
      <c r="P57" s="5">
        <v>14202</v>
      </c>
    </row>
    <row r="58" spans="1:19" s="8" customFormat="1" ht="26.25" customHeight="1">
      <c r="A58" s="68" t="s">
        <v>80</v>
      </c>
      <c r="B58" s="68"/>
      <c r="C58" s="68"/>
      <c r="D58" s="68"/>
      <c r="E58" s="68"/>
      <c r="F58" s="71" t="s">
        <v>81</v>
      </c>
      <c r="G58" s="71"/>
      <c r="H58" s="71"/>
      <c r="I58" s="71"/>
      <c r="J58" s="71"/>
      <c r="K58" s="71"/>
      <c r="L58" s="71"/>
      <c r="M58" s="30"/>
      <c r="N58" s="65" t="e">
        <f>N59+N69+N74</f>
        <v>#REF!</v>
      </c>
      <c r="O58" s="65"/>
      <c r="P58" s="16">
        <f>P59+P69+P74</f>
        <v>49517.899999999994</v>
      </c>
      <c r="Q58" s="27"/>
      <c r="R58" s="27"/>
      <c r="S58" s="27"/>
    </row>
    <row r="59" spans="1:19" s="8" customFormat="1" ht="20.25" customHeight="1">
      <c r="A59" s="55" t="s">
        <v>33</v>
      </c>
      <c r="B59" s="55"/>
      <c r="C59" s="55"/>
      <c r="D59" s="55"/>
      <c r="E59" s="55"/>
      <c r="F59" s="56" t="s">
        <v>32</v>
      </c>
      <c r="G59" s="56"/>
      <c r="H59" s="56"/>
      <c r="I59" s="72"/>
      <c r="J59" s="72"/>
      <c r="K59" s="72"/>
      <c r="L59" s="72"/>
      <c r="M59" s="35"/>
      <c r="N59" s="69" t="e">
        <f>N60+N63+#REF!+#REF!+#REF!</f>
        <v>#REF!</v>
      </c>
      <c r="O59" s="69"/>
      <c r="P59" s="9">
        <f>P60+P63+P65+P67</f>
        <v>28636.3</v>
      </c>
      <c r="Q59" s="27"/>
      <c r="R59" s="27"/>
      <c r="S59" s="27"/>
    </row>
    <row r="60" spans="1:16" s="1" customFormat="1" ht="25.5" customHeight="1">
      <c r="A60" s="59" t="s">
        <v>34</v>
      </c>
      <c r="B60" s="59"/>
      <c r="C60" s="59"/>
      <c r="D60" s="59"/>
      <c r="E60" s="59"/>
      <c r="F60" s="58" t="s">
        <v>32</v>
      </c>
      <c r="G60" s="58"/>
      <c r="H60" s="58"/>
      <c r="I60" s="57" t="s">
        <v>130</v>
      </c>
      <c r="J60" s="57"/>
      <c r="K60" s="57"/>
      <c r="L60" s="57"/>
      <c r="M60" s="33"/>
      <c r="N60" s="66">
        <f>N61+N62</f>
        <v>5595800</v>
      </c>
      <c r="O60" s="66"/>
      <c r="P60" s="5">
        <f>SUM(P61:P62)</f>
        <v>2813.5</v>
      </c>
    </row>
    <row r="61" spans="1:16" s="1" customFormat="1" ht="36" customHeight="1">
      <c r="A61" s="44" t="s">
        <v>10</v>
      </c>
      <c r="B61" s="44"/>
      <c r="C61" s="44"/>
      <c r="D61" s="44"/>
      <c r="E61" s="44"/>
      <c r="F61" s="58" t="s">
        <v>32</v>
      </c>
      <c r="G61" s="58"/>
      <c r="H61" s="58"/>
      <c r="I61" s="57" t="s">
        <v>130</v>
      </c>
      <c r="J61" s="57"/>
      <c r="K61" s="57"/>
      <c r="L61" s="57"/>
      <c r="M61" s="32" t="s">
        <v>9</v>
      </c>
      <c r="N61" s="66">
        <f>5000800-5000</f>
        <v>4995800</v>
      </c>
      <c r="O61" s="66"/>
      <c r="P61" s="5">
        <v>2299</v>
      </c>
    </row>
    <row r="62" spans="1:16" s="1" customFormat="1" ht="105" customHeight="1">
      <c r="A62" s="44" t="s">
        <v>36</v>
      </c>
      <c r="B62" s="44"/>
      <c r="C62" s="44"/>
      <c r="D62" s="44"/>
      <c r="E62" s="44"/>
      <c r="F62" s="58" t="s">
        <v>32</v>
      </c>
      <c r="G62" s="58"/>
      <c r="H62" s="58"/>
      <c r="I62" s="57" t="s">
        <v>130</v>
      </c>
      <c r="J62" s="57"/>
      <c r="K62" s="57"/>
      <c r="L62" s="57"/>
      <c r="M62" s="32" t="s">
        <v>35</v>
      </c>
      <c r="N62" s="66">
        <f>600000</f>
        <v>600000</v>
      </c>
      <c r="O62" s="66"/>
      <c r="P62" s="24">
        <v>514.5</v>
      </c>
    </row>
    <row r="63" spans="1:16" s="1" customFormat="1" ht="45" customHeight="1">
      <c r="A63" s="59" t="s">
        <v>131</v>
      </c>
      <c r="B63" s="59"/>
      <c r="C63" s="59"/>
      <c r="D63" s="59"/>
      <c r="E63" s="59"/>
      <c r="F63" s="58" t="s">
        <v>32</v>
      </c>
      <c r="G63" s="58"/>
      <c r="H63" s="58"/>
      <c r="I63" s="57" t="s">
        <v>132</v>
      </c>
      <c r="J63" s="57"/>
      <c r="K63" s="57"/>
      <c r="L63" s="57"/>
      <c r="M63" s="33"/>
      <c r="N63" s="66">
        <f>1050000</f>
        <v>1050000</v>
      </c>
      <c r="O63" s="66"/>
      <c r="P63" s="24">
        <f>P64</f>
        <v>1970.1</v>
      </c>
    </row>
    <row r="64" spans="1:16" s="1" customFormat="1" ht="39.75" customHeight="1">
      <c r="A64" s="44" t="s">
        <v>10</v>
      </c>
      <c r="B64" s="44"/>
      <c r="C64" s="44"/>
      <c r="D64" s="44"/>
      <c r="E64" s="44"/>
      <c r="F64" s="58" t="s">
        <v>32</v>
      </c>
      <c r="G64" s="58"/>
      <c r="H64" s="58"/>
      <c r="I64" s="57" t="s">
        <v>132</v>
      </c>
      <c r="J64" s="57"/>
      <c r="K64" s="57"/>
      <c r="L64" s="57"/>
      <c r="M64" s="33" t="s">
        <v>9</v>
      </c>
      <c r="N64" s="34"/>
      <c r="O64" s="34"/>
      <c r="P64" s="24">
        <v>1970.1</v>
      </c>
    </row>
    <row r="65" spans="1:16" s="1" customFormat="1" ht="37.5" customHeight="1">
      <c r="A65" s="59" t="s">
        <v>133</v>
      </c>
      <c r="B65" s="59"/>
      <c r="C65" s="59"/>
      <c r="D65" s="59"/>
      <c r="E65" s="59"/>
      <c r="F65" s="58" t="s">
        <v>32</v>
      </c>
      <c r="G65" s="58"/>
      <c r="H65" s="58"/>
      <c r="I65" s="57" t="s">
        <v>134</v>
      </c>
      <c r="J65" s="57"/>
      <c r="K65" s="57"/>
      <c r="L65" s="57"/>
      <c r="M65" s="33"/>
      <c r="N65" s="34"/>
      <c r="O65" s="34"/>
      <c r="P65" s="24">
        <f>P66</f>
        <v>18673.5</v>
      </c>
    </row>
    <row r="66" spans="1:16" s="1" customFormat="1" ht="30.75" customHeight="1">
      <c r="A66" s="44" t="s">
        <v>25</v>
      </c>
      <c r="B66" s="44"/>
      <c r="C66" s="44"/>
      <c r="D66" s="44"/>
      <c r="E66" s="44"/>
      <c r="F66" s="58" t="s">
        <v>32</v>
      </c>
      <c r="G66" s="58"/>
      <c r="H66" s="58"/>
      <c r="I66" s="57" t="s">
        <v>134</v>
      </c>
      <c r="J66" s="57"/>
      <c r="K66" s="57"/>
      <c r="L66" s="57"/>
      <c r="M66" s="32">
        <v>410</v>
      </c>
      <c r="N66" s="66">
        <f>1050000</f>
        <v>1050000</v>
      </c>
      <c r="O66" s="66"/>
      <c r="P66" s="5">
        <v>18673.5</v>
      </c>
    </row>
    <row r="67" spans="1:16" s="1" customFormat="1" ht="49.5" customHeight="1">
      <c r="A67" s="60" t="s">
        <v>163</v>
      </c>
      <c r="B67" s="61"/>
      <c r="C67" s="61"/>
      <c r="D67" s="61"/>
      <c r="E67" s="62"/>
      <c r="F67" s="45" t="s">
        <v>32</v>
      </c>
      <c r="G67" s="46"/>
      <c r="H67" s="47"/>
      <c r="I67" s="87" t="s">
        <v>161</v>
      </c>
      <c r="J67" s="88"/>
      <c r="K67" s="88"/>
      <c r="L67" s="89"/>
      <c r="M67" s="32"/>
      <c r="N67" s="34"/>
      <c r="O67" s="34"/>
      <c r="P67" s="5">
        <f>P68</f>
        <v>5179.2</v>
      </c>
    </row>
    <row r="68" spans="1:16" s="1" customFormat="1" ht="30.75" customHeight="1">
      <c r="A68" s="60" t="s">
        <v>25</v>
      </c>
      <c r="B68" s="61"/>
      <c r="C68" s="61"/>
      <c r="D68" s="61"/>
      <c r="E68" s="62"/>
      <c r="F68" s="45" t="s">
        <v>32</v>
      </c>
      <c r="G68" s="46"/>
      <c r="H68" s="47"/>
      <c r="I68" s="87" t="s">
        <v>161</v>
      </c>
      <c r="J68" s="88"/>
      <c r="K68" s="88"/>
      <c r="L68" s="89"/>
      <c r="M68" s="32">
        <v>410</v>
      </c>
      <c r="N68" s="34"/>
      <c r="O68" s="34"/>
      <c r="P68" s="5">
        <v>5179.2</v>
      </c>
    </row>
    <row r="69" spans="1:19" s="8" customFormat="1" ht="25.5" customHeight="1">
      <c r="A69" s="55" t="s">
        <v>38</v>
      </c>
      <c r="B69" s="55"/>
      <c r="C69" s="55"/>
      <c r="D69" s="55"/>
      <c r="E69" s="55"/>
      <c r="F69" s="56" t="s">
        <v>37</v>
      </c>
      <c r="G69" s="56"/>
      <c r="H69" s="56"/>
      <c r="I69" s="72"/>
      <c r="J69" s="72"/>
      <c r="K69" s="72"/>
      <c r="L69" s="72"/>
      <c r="M69" s="35"/>
      <c r="N69" s="69">
        <f>N70</f>
        <v>2611900</v>
      </c>
      <c r="O69" s="69"/>
      <c r="P69" s="9">
        <f>P70+P72</f>
        <v>2098</v>
      </c>
      <c r="Q69" s="27"/>
      <c r="R69" s="27"/>
      <c r="S69" s="27"/>
    </row>
    <row r="70" spans="1:16" s="1" customFormat="1" ht="26.25" customHeight="1">
      <c r="A70" s="59" t="s">
        <v>135</v>
      </c>
      <c r="B70" s="59"/>
      <c r="C70" s="59"/>
      <c r="D70" s="59"/>
      <c r="E70" s="59"/>
      <c r="F70" s="58" t="s">
        <v>37</v>
      </c>
      <c r="G70" s="58"/>
      <c r="H70" s="58"/>
      <c r="I70" s="67" t="s">
        <v>136</v>
      </c>
      <c r="J70" s="67"/>
      <c r="K70" s="67"/>
      <c r="L70" s="67"/>
      <c r="M70" s="33"/>
      <c r="N70" s="66">
        <f>SUM(N71:O73)</f>
        <v>2611900</v>
      </c>
      <c r="O70" s="66"/>
      <c r="P70" s="5">
        <f>P71</f>
        <v>2000</v>
      </c>
    </row>
    <row r="71" spans="1:16" s="1" customFormat="1" ht="43.5" customHeight="1">
      <c r="A71" s="44" t="s">
        <v>41</v>
      </c>
      <c r="B71" s="44"/>
      <c r="C71" s="44"/>
      <c r="D71" s="44"/>
      <c r="E71" s="44"/>
      <c r="F71" s="58" t="s">
        <v>37</v>
      </c>
      <c r="G71" s="58"/>
      <c r="H71" s="58"/>
      <c r="I71" s="67" t="s">
        <v>136</v>
      </c>
      <c r="J71" s="67"/>
      <c r="K71" s="67"/>
      <c r="L71" s="67"/>
      <c r="M71" s="32" t="s">
        <v>40</v>
      </c>
      <c r="N71" s="66">
        <f>7143000-6531100</f>
        <v>611900</v>
      </c>
      <c r="O71" s="66"/>
      <c r="P71" s="5">
        <v>2000</v>
      </c>
    </row>
    <row r="72" spans="1:16" s="1" customFormat="1" ht="22.5" customHeight="1">
      <c r="A72" s="59" t="s">
        <v>39</v>
      </c>
      <c r="B72" s="59"/>
      <c r="C72" s="59"/>
      <c r="D72" s="59"/>
      <c r="E72" s="59"/>
      <c r="F72" s="58" t="s">
        <v>37</v>
      </c>
      <c r="G72" s="58"/>
      <c r="H72" s="58"/>
      <c r="I72" s="67" t="s">
        <v>137</v>
      </c>
      <c r="J72" s="67"/>
      <c r="K72" s="67"/>
      <c r="L72" s="67"/>
      <c r="M72" s="32"/>
      <c r="N72" s="34"/>
      <c r="O72" s="34"/>
      <c r="P72" s="5">
        <f>P73</f>
        <v>98</v>
      </c>
    </row>
    <row r="73" spans="1:16" s="1" customFormat="1" ht="36.75" customHeight="1">
      <c r="A73" s="44" t="s">
        <v>10</v>
      </c>
      <c r="B73" s="44"/>
      <c r="C73" s="44"/>
      <c r="D73" s="44"/>
      <c r="E73" s="44"/>
      <c r="F73" s="58" t="s">
        <v>37</v>
      </c>
      <c r="G73" s="58"/>
      <c r="H73" s="58"/>
      <c r="I73" s="67" t="s">
        <v>137</v>
      </c>
      <c r="J73" s="67"/>
      <c r="K73" s="67"/>
      <c r="L73" s="67"/>
      <c r="M73" s="32">
        <v>240</v>
      </c>
      <c r="N73" s="66">
        <f>2000000</f>
        <v>2000000</v>
      </c>
      <c r="O73" s="66"/>
      <c r="P73" s="5">
        <v>98</v>
      </c>
    </row>
    <row r="74" spans="1:19" s="8" customFormat="1" ht="21.75" customHeight="1">
      <c r="A74" s="55" t="s">
        <v>43</v>
      </c>
      <c r="B74" s="55"/>
      <c r="C74" s="55"/>
      <c r="D74" s="55"/>
      <c r="E74" s="55"/>
      <c r="F74" s="56" t="s">
        <v>42</v>
      </c>
      <c r="G74" s="56"/>
      <c r="H74" s="56"/>
      <c r="I74" s="72"/>
      <c r="J74" s="72"/>
      <c r="K74" s="72"/>
      <c r="L74" s="72"/>
      <c r="M74" s="35"/>
      <c r="N74" s="69" t="e">
        <f>N77+N79+N81+N84+#REF!</f>
        <v>#REF!</v>
      </c>
      <c r="O74" s="69"/>
      <c r="P74" s="9">
        <f>P77+P79+P81+P84+P86+P75</f>
        <v>18783.6</v>
      </c>
      <c r="Q74" s="27"/>
      <c r="R74" s="27"/>
      <c r="S74" s="27"/>
    </row>
    <row r="75" spans="1:19" s="8" customFormat="1" ht="24.75" customHeight="1">
      <c r="A75" s="97" t="s">
        <v>166</v>
      </c>
      <c r="B75" s="98"/>
      <c r="C75" s="98"/>
      <c r="D75" s="98"/>
      <c r="E75" s="99"/>
      <c r="F75" s="58" t="s">
        <v>42</v>
      </c>
      <c r="G75" s="58"/>
      <c r="H75" s="58"/>
      <c r="I75" s="100" t="s">
        <v>165</v>
      </c>
      <c r="J75" s="101"/>
      <c r="K75" s="101"/>
      <c r="L75" s="102"/>
      <c r="M75" s="37"/>
      <c r="N75" s="42"/>
      <c r="O75" s="42"/>
      <c r="P75" s="5">
        <f>P76</f>
        <v>700</v>
      </c>
      <c r="Q75" s="27"/>
      <c r="R75" s="27"/>
      <c r="S75" s="27"/>
    </row>
    <row r="76" spans="1:19" s="8" customFormat="1" ht="31.5" customHeight="1">
      <c r="A76" s="44" t="s">
        <v>10</v>
      </c>
      <c r="B76" s="44"/>
      <c r="C76" s="44"/>
      <c r="D76" s="44"/>
      <c r="E76" s="44"/>
      <c r="F76" s="58" t="s">
        <v>42</v>
      </c>
      <c r="G76" s="58"/>
      <c r="H76" s="58"/>
      <c r="I76" s="100" t="s">
        <v>165</v>
      </c>
      <c r="J76" s="101"/>
      <c r="K76" s="101"/>
      <c r="L76" s="102"/>
      <c r="M76" s="37" t="s">
        <v>9</v>
      </c>
      <c r="N76" s="42"/>
      <c r="O76" s="42"/>
      <c r="P76" s="5">
        <v>700</v>
      </c>
      <c r="Q76" s="27"/>
      <c r="R76" s="27"/>
      <c r="S76" s="27"/>
    </row>
    <row r="77" spans="1:16" s="1" customFormat="1" ht="24" customHeight="1">
      <c r="A77" s="44" t="s">
        <v>44</v>
      </c>
      <c r="B77" s="44"/>
      <c r="C77" s="44"/>
      <c r="D77" s="44"/>
      <c r="E77" s="44"/>
      <c r="F77" s="58" t="s">
        <v>42</v>
      </c>
      <c r="G77" s="58"/>
      <c r="H77" s="58"/>
      <c r="I77" s="57" t="s">
        <v>138</v>
      </c>
      <c r="J77" s="57"/>
      <c r="K77" s="57"/>
      <c r="L77" s="57"/>
      <c r="M77" s="33"/>
      <c r="N77" s="66">
        <f>N78</f>
        <v>9200000</v>
      </c>
      <c r="O77" s="66"/>
      <c r="P77" s="5">
        <f>P78</f>
        <v>8997.8</v>
      </c>
    </row>
    <row r="78" spans="1:16" s="1" customFormat="1" ht="35.25" customHeight="1">
      <c r="A78" s="44" t="s">
        <v>10</v>
      </c>
      <c r="B78" s="44"/>
      <c r="C78" s="44"/>
      <c r="D78" s="44"/>
      <c r="E78" s="44"/>
      <c r="F78" s="58" t="s">
        <v>42</v>
      </c>
      <c r="G78" s="58"/>
      <c r="H78" s="58"/>
      <c r="I78" s="57" t="s">
        <v>138</v>
      </c>
      <c r="J78" s="57"/>
      <c r="K78" s="57"/>
      <c r="L78" s="57"/>
      <c r="M78" s="32" t="s">
        <v>9</v>
      </c>
      <c r="N78" s="66">
        <f>9200000</f>
        <v>9200000</v>
      </c>
      <c r="O78" s="66"/>
      <c r="P78" s="5">
        <v>8997.8</v>
      </c>
    </row>
    <row r="79" spans="1:16" s="1" customFormat="1" ht="22.5" customHeight="1">
      <c r="A79" s="44" t="s">
        <v>45</v>
      </c>
      <c r="B79" s="44"/>
      <c r="C79" s="44"/>
      <c r="D79" s="44"/>
      <c r="E79" s="44"/>
      <c r="F79" s="58" t="s">
        <v>42</v>
      </c>
      <c r="G79" s="58"/>
      <c r="H79" s="58"/>
      <c r="I79" s="57" t="s">
        <v>139</v>
      </c>
      <c r="J79" s="57"/>
      <c r="K79" s="57"/>
      <c r="L79" s="57"/>
      <c r="M79" s="33"/>
      <c r="N79" s="66">
        <f>N80</f>
        <v>800000</v>
      </c>
      <c r="O79" s="66"/>
      <c r="P79" s="5">
        <f>P80</f>
        <v>1054.5</v>
      </c>
    </row>
    <row r="80" spans="1:16" s="1" customFormat="1" ht="36" customHeight="1">
      <c r="A80" s="44" t="s">
        <v>10</v>
      </c>
      <c r="B80" s="44"/>
      <c r="C80" s="44"/>
      <c r="D80" s="44"/>
      <c r="E80" s="44"/>
      <c r="F80" s="58" t="s">
        <v>42</v>
      </c>
      <c r="G80" s="58"/>
      <c r="H80" s="58"/>
      <c r="I80" s="57" t="s">
        <v>139</v>
      </c>
      <c r="J80" s="57"/>
      <c r="K80" s="57"/>
      <c r="L80" s="57"/>
      <c r="M80" s="32" t="s">
        <v>9</v>
      </c>
      <c r="N80" s="66">
        <f>800000</f>
        <v>800000</v>
      </c>
      <c r="O80" s="66"/>
      <c r="P80" s="5">
        <v>1054.5</v>
      </c>
    </row>
    <row r="81" spans="1:16" s="1" customFormat="1" ht="27" customHeight="1">
      <c r="A81" s="44" t="s">
        <v>46</v>
      </c>
      <c r="B81" s="44"/>
      <c r="C81" s="44"/>
      <c r="D81" s="44"/>
      <c r="E81" s="44"/>
      <c r="F81" s="58" t="s">
        <v>42</v>
      </c>
      <c r="G81" s="58"/>
      <c r="H81" s="58"/>
      <c r="I81" s="57" t="s">
        <v>140</v>
      </c>
      <c r="J81" s="57"/>
      <c r="K81" s="57"/>
      <c r="L81" s="57"/>
      <c r="M81" s="33"/>
      <c r="N81" s="66">
        <f>N82</f>
        <v>600000</v>
      </c>
      <c r="O81" s="66"/>
      <c r="P81" s="5">
        <f>P82+P83</f>
        <v>777.8</v>
      </c>
    </row>
    <row r="82" spans="1:16" s="1" customFormat="1" ht="35.25" customHeight="1">
      <c r="A82" s="44" t="s">
        <v>10</v>
      </c>
      <c r="B82" s="44"/>
      <c r="C82" s="44"/>
      <c r="D82" s="44"/>
      <c r="E82" s="44"/>
      <c r="F82" s="58" t="s">
        <v>42</v>
      </c>
      <c r="G82" s="58"/>
      <c r="H82" s="58"/>
      <c r="I82" s="57" t="s">
        <v>140</v>
      </c>
      <c r="J82" s="57"/>
      <c r="K82" s="57"/>
      <c r="L82" s="57"/>
      <c r="M82" s="32" t="s">
        <v>9</v>
      </c>
      <c r="N82" s="66">
        <f>600000</f>
        <v>600000</v>
      </c>
      <c r="O82" s="66"/>
      <c r="P82" s="5">
        <v>773.8</v>
      </c>
    </row>
    <row r="83" spans="1:16" s="1" customFormat="1" ht="105.75" customHeight="1">
      <c r="A83" s="44" t="s">
        <v>36</v>
      </c>
      <c r="B83" s="44"/>
      <c r="C83" s="44"/>
      <c r="D83" s="44"/>
      <c r="E83" s="44"/>
      <c r="F83" s="45" t="s">
        <v>42</v>
      </c>
      <c r="G83" s="46"/>
      <c r="H83" s="47"/>
      <c r="I83" s="48">
        <v>2000070640</v>
      </c>
      <c r="J83" s="49"/>
      <c r="K83" s="49"/>
      <c r="L83" s="50"/>
      <c r="M83" s="32">
        <v>831</v>
      </c>
      <c r="N83" s="34"/>
      <c r="O83" s="34"/>
      <c r="P83" s="24">
        <v>4</v>
      </c>
    </row>
    <row r="84" spans="1:16" s="1" customFormat="1" ht="30" customHeight="1">
      <c r="A84" s="44" t="s">
        <v>47</v>
      </c>
      <c r="B84" s="44"/>
      <c r="C84" s="44"/>
      <c r="D84" s="44"/>
      <c r="E84" s="44"/>
      <c r="F84" s="58" t="s">
        <v>42</v>
      </c>
      <c r="G84" s="58"/>
      <c r="H84" s="58"/>
      <c r="I84" s="57" t="s">
        <v>141</v>
      </c>
      <c r="J84" s="57"/>
      <c r="K84" s="57"/>
      <c r="L84" s="57"/>
      <c r="M84" s="33"/>
      <c r="N84" s="66" t="e">
        <f>N85+#REF!</f>
        <v>#REF!</v>
      </c>
      <c r="O84" s="66"/>
      <c r="P84" s="24">
        <f>P85</f>
        <v>6970.7</v>
      </c>
    </row>
    <row r="85" spans="1:16" s="1" customFormat="1" ht="33" customHeight="1">
      <c r="A85" s="44" t="s">
        <v>10</v>
      </c>
      <c r="B85" s="44"/>
      <c r="C85" s="44"/>
      <c r="D85" s="44"/>
      <c r="E85" s="44"/>
      <c r="F85" s="58" t="s">
        <v>42</v>
      </c>
      <c r="G85" s="58"/>
      <c r="H85" s="58"/>
      <c r="I85" s="57" t="s">
        <v>141</v>
      </c>
      <c r="J85" s="57"/>
      <c r="K85" s="57"/>
      <c r="L85" s="57"/>
      <c r="M85" s="32" t="s">
        <v>9</v>
      </c>
      <c r="N85" s="66">
        <f>3000000-40800</f>
        <v>2959200</v>
      </c>
      <c r="O85" s="66"/>
      <c r="P85" s="24">
        <v>6970.7</v>
      </c>
    </row>
    <row r="86" spans="1:16" s="1" customFormat="1" ht="39.75" customHeight="1">
      <c r="A86" s="60" t="s">
        <v>162</v>
      </c>
      <c r="B86" s="61"/>
      <c r="C86" s="61"/>
      <c r="D86" s="61"/>
      <c r="E86" s="62"/>
      <c r="F86" s="45" t="s">
        <v>42</v>
      </c>
      <c r="G86" s="46"/>
      <c r="H86" s="47"/>
      <c r="I86" s="48">
        <v>1500170200</v>
      </c>
      <c r="J86" s="49"/>
      <c r="K86" s="49"/>
      <c r="L86" s="50"/>
      <c r="M86" s="32"/>
      <c r="N86" s="34"/>
      <c r="O86" s="34"/>
      <c r="P86" s="24">
        <f>P87</f>
        <v>282.8</v>
      </c>
    </row>
    <row r="87" spans="1:16" s="1" customFormat="1" ht="33" customHeight="1">
      <c r="A87" s="44" t="s">
        <v>10</v>
      </c>
      <c r="B87" s="44"/>
      <c r="C87" s="44"/>
      <c r="D87" s="44"/>
      <c r="E87" s="44"/>
      <c r="F87" s="45" t="s">
        <v>42</v>
      </c>
      <c r="G87" s="46"/>
      <c r="H87" s="47"/>
      <c r="I87" s="48">
        <v>1500170200</v>
      </c>
      <c r="J87" s="49"/>
      <c r="K87" s="49"/>
      <c r="L87" s="50"/>
      <c r="M87" s="32">
        <v>240</v>
      </c>
      <c r="N87" s="34"/>
      <c r="O87" s="34"/>
      <c r="P87" s="24">
        <v>282.8</v>
      </c>
    </row>
    <row r="88" spans="1:19" s="8" customFormat="1" ht="26.25" customHeight="1">
      <c r="A88" s="68" t="s">
        <v>82</v>
      </c>
      <c r="B88" s="68"/>
      <c r="C88" s="68"/>
      <c r="D88" s="68"/>
      <c r="E88" s="68"/>
      <c r="F88" s="71" t="s">
        <v>83</v>
      </c>
      <c r="G88" s="71"/>
      <c r="H88" s="71"/>
      <c r="I88" s="71"/>
      <c r="J88" s="71"/>
      <c r="K88" s="71"/>
      <c r="L88" s="71"/>
      <c r="M88" s="30"/>
      <c r="N88" s="65">
        <f>N89+N92</f>
        <v>204000</v>
      </c>
      <c r="O88" s="65"/>
      <c r="P88" s="16">
        <f>P89+P92</f>
        <v>190.2</v>
      </c>
      <c r="Q88" s="27"/>
      <c r="R88" s="27"/>
      <c r="S88" s="27"/>
    </row>
    <row r="89" spans="1:19" s="8" customFormat="1" ht="22.5" customHeight="1">
      <c r="A89" s="55" t="s">
        <v>57</v>
      </c>
      <c r="B89" s="55"/>
      <c r="C89" s="55"/>
      <c r="D89" s="55"/>
      <c r="E89" s="55"/>
      <c r="F89" s="56" t="s">
        <v>56</v>
      </c>
      <c r="G89" s="56"/>
      <c r="H89" s="56"/>
      <c r="I89" s="72"/>
      <c r="J89" s="72"/>
      <c r="K89" s="72"/>
      <c r="L89" s="72"/>
      <c r="M89" s="35"/>
      <c r="N89" s="69">
        <v>85000</v>
      </c>
      <c r="O89" s="69"/>
      <c r="P89" s="9">
        <f>P90</f>
        <v>97.9</v>
      </c>
      <c r="Q89" s="27"/>
      <c r="R89" s="27"/>
      <c r="S89" s="27"/>
    </row>
    <row r="90" spans="1:16" s="1" customFormat="1" ht="40.5" customHeight="1">
      <c r="A90" s="59" t="s">
        <v>142</v>
      </c>
      <c r="B90" s="59"/>
      <c r="C90" s="59"/>
      <c r="D90" s="59"/>
      <c r="E90" s="59"/>
      <c r="F90" s="58" t="s">
        <v>56</v>
      </c>
      <c r="G90" s="58"/>
      <c r="H90" s="58"/>
      <c r="I90" s="57" t="s">
        <v>143</v>
      </c>
      <c r="J90" s="57"/>
      <c r="K90" s="57"/>
      <c r="L90" s="57"/>
      <c r="M90" s="33"/>
      <c r="N90" s="66">
        <v>85000</v>
      </c>
      <c r="O90" s="66"/>
      <c r="P90" s="24">
        <f>P91</f>
        <v>97.9</v>
      </c>
    </row>
    <row r="91" spans="1:16" s="1" customFormat="1" ht="29.25" customHeight="1">
      <c r="A91" s="44" t="s">
        <v>59</v>
      </c>
      <c r="B91" s="44"/>
      <c r="C91" s="44"/>
      <c r="D91" s="44"/>
      <c r="E91" s="44"/>
      <c r="F91" s="58" t="s">
        <v>56</v>
      </c>
      <c r="G91" s="58"/>
      <c r="H91" s="58"/>
      <c r="I91" s="57" t="s">
        <v>143</v>
      </c>
      <c r="J91" s="57"/>
      <c r="K91" s="57"/>
      <c r="L91" s="57"/>
      <c r="M91" s="32" t="s">
        <v>58</v>
      </c>
      <c r="N91" s="66">
        <v>85000</v>
      </c>
      <c r="O91" s="66"/>
      <c r="P91" s="24">
        <v>97.9</v>
      </c>
    </row>
    <row r="92" spans="1:19" s="8" customFormat="1" ht="27" customHeight="1">
      <c r="A92" s="55" t="s">
        <v>61</v>
      </c>
      <c r="B92" s="55"/>
      <c r="C92" s="55"/>
      <c r="D92" s="55"/>
      <c r="E92" s="55"/>
      <c r="F92" s="56" t="s">
        <v>60</v>
      </c>
      <c r="G92" s="56"/>
      <c r="H92" s="56"/>
      <c r="I92" s="72"/>
      <c r="J92" s="72"/>
      <c r="K92" s="72"/>
      <c r="L92" s="72"/>
      <c r="M92" s="35"/>
      <c r="N92" s="69">
        <f>119000</f>
        <v>119000</v>
      </c>
      <c r="O92" s="69"/>
      <c r="P92" s="43">
        <f>P93+P95</f>
        <v>92.3</v>
      </c>
      <c r="Q92" s="27"/>
      <c r="R92" s="27"/>
      <c r="S92" s="27"/>
    </row>
    <row r="93" spans="1:16" s="1" customFormat="1" ht="42" customHeight="1">
      <c r="A93" s="59" t="s">
        <v>144</v>
      </c>
      <c r="B93" s="59"/>
      <c r="C93" s="59"/>
      <c r="D93" s="59"/>
      <c r="E93" s="59"/>
      <c r="F93" s="58" t="s">
        <v>60</v>
      </c>
      <c r="G93" s="58"/>
      <c r="H93" s="58"/>
      <c r="I93" s="57" t="s">
        <v>145</v>
      </c>
      <c r="J93" s="57"/>
      <c r="K93" s="57"/>
      <c r="L93" s="57"/>
      <c r="M93" s="33"/>
      <c r="N93" s="66">
        <f>119000</f>
        <v>119000</v>
      </c>
      <c r="O93" s="66"/>
      <c r="P93" s="24">
        <f>P94</f>
        <v>72</v>
      </c>
    </row>
    <row r="94" spans="1:16" s="1" customFormat="1" ht="45" customHeight="1">
      <c r="A94" s="44" t="s">
        <v>62</v>
      </c>
      <c r="B94" s="44"/>
      <c r="C94" s="44"/>
      <c r="D94" s="44"/>
      <c r="E94" s="44"/>
      <c r="F94" s="58" t="s">
        <v>60</v>
      </c>
      <c r="G94" s="58"/>
      <c r="H94" s="58"/>
      <c r="I94" s="57" t="s">
        <v>145</v>
      </c>
      <c r="J94" s="57"/>
      <c r="K94" s="57"/>
      <c r="L94" s="57"/>
      <c r="M94" s="33" t="s">
        <v>164</v>
      </c>
      <c r="N94" s="34"/>
      <c r="O94" s="34"/>
      <c r="P94" s="24">
        <v>72</v>
      </c>
    </row>
    <row r="95" spans="1:16" s="1" customFormat="1" ht="33" customHeight="1">
      <c r="A95" s="59" t="s">
        <v>146</v>
      </c>
      <c r="B95" s="59"/>
      <c r="C95" s="59"/>
      <c r="D95" s="59"/>
      <c r="E95" s="59"/>
      <c r="F95" s="58" t="s">
        <v>60</v>
      </c>
      <c r="G95" s="58"/>
      <c r="H95" s="58"/>
      <c r="I95" s="57" t="s">
        <v>147</v>
      </c>
      <c r="J95" s="57"/>
      <c r="K95" s="57"/>
      <c r="L95" s="57"/>
      <c r="M95" s="32"/>
      <c r="N95" s="66">
        <f>100000</f>
        <v>100000</v>
      </c>
      <c r="O95" s="66"/>
      <c r="P95" s="24">
        <f>P96</f>
        <v>20.3</v>
      </c>
    </row>
    <row r="96" spans="1:16" s="1" customFormat="1" ht="34.5" customHeight="1">
      <c r="A96" s="44" t="s">
        <v>160</v>
      </c>
      <c r="B96" s="44"/>
      <c r="C96" s="44"/>
      <c r="D96" s="44"/>
      <c r="E96" s="44"/>
      <c r="F96" s="58" t="s">
        <v>60</v>
      </c>
      <c r="G96" s="58"/>
      <c r="H96" s="58"/>
      <c r="I96" s="57" t="s">
        <v>147</v>
      </c>
      <c r="J96" s="57"/>
      <c r="K96" s="57"/>
      <c r="L96" s="57"/>
      <c r="M96" s="32">
        <v>320</v>
      </c>
      <c r="N96" s="66">
        <f>19000</f>
        <v>19000</v>
      </c>
      <c r="O96" s="66"/>
      <c r="P96" s="24">
        <v>20.3</v>
      </c>
    </row>
    <row r="97" spans="1:19" s="8" customFormat="1" ht="30.75" customHeight="1">
      <c r="A97" s="68" t="s">
        <v>66</v>
      </c>
      <c r="B97" s="68"/>
      <c r="C97" s="68"/>
      <c r="D97" s="68"/>
      <c r="E97" s="68"/>
      <c r="F97" s="86">
        <v>1300</v>
      </c>
      <c r="G97" s="86"/>
      <c r="H97" s="86"/>
      <c r="I97" s="71"/>
      <c r="J97" s="71"/>
      <c r="K97" s="71"/>
      <c r="L97" s="71"/>
      <c r="M97" s="30"/>
      <c r="N97" s="65">
        <f>1300000</f>
        <v>1300000</v>
      </c>
      <c r="O97" s="65"/>
      <c r="P97" s="16">
        <f>SUM(P98)</f>
        <v>2115</v>
      </c>
      <c r="Q97" s="27"/>
      <c r="R97" s="27"/>
      <c r="S97" s="27"/>
    </row>
    <row r="98" spans="1:19" s="8" customFormat="1" ht="33.75" customHeight="1">
      <c r="A98" s="55" t="s">
        <v>66</v>
      </c>
      <c r="B98" s="55"/>
      <c r="C98" s="55"/>
      <c r="D98" s="55"/>
      <c r="E98" s="55"/>
      <c r="F98" s="56" t="s">
        <v>65</v>
      </c>
      <c r="G98" s="56"/>
      <c r="H98" s="56"/>
      <c r="I98" s="72"/>
      <c r="J98" s="72"/>
      <c r="K98" s="72"/>
      <c r="L98" s="72"/>
      <c r="M98" s="35"/>
      <c r="N98" s="69">
        <f>1300000</f>
        <v>1300000</v>
      </c>
      <c r="O98" s="69"/>
      <c r="P98" s="9">
        <f>SUM(P99)</f>
        <v>2115</v>
      </c>
      <c r="Q98" s="27"/>
      <c r="R98" s="27"/>
      <c r="S98" s="27"/>
    </row>
    <row r="99" spans="1:16" s="1" customFormat="1" ht="36" customHeight="1">
      <c r="A99" s="59" t="s">
        <v>148</v>
      </c>
      <c r="B99" s="59"/>
      <c r="C99" s="59"/>
      <c r="D99" s="59"/>
      <c r="E99" s="59"/>
      <c r="F99" s="58" t="s">
        <v>65</v>
      </c>
      <c r="G99" s="58"/>
      <c r="H99" s="58"/>
      <c r="I99" s="67" t="s">
        <v>149</v>
      </c>
      <c r="J99" s="67"/>
      <c r="K99" s="67"/>
      <c r="L99" s="67"/>
      <c r="M99" s="33"/>
      <c r="N99" s="66">
        <f>1300000</f>
        <v>1300000</v>
      </c>
      <c r="O99" s="66"/>
      <c r="P99" s="5">
        <f>SUM(P100)</f>
        <v>2115</v>
      </c>
    </row>
    <row r="100" spans="1:16" s="1" customFormat="1" ht="29.25" customHeight="1">
      <c r="A100" s="44" t="s">
        <v>68</v>
      </c>
      <c r="B100" s="44"/>
      <c r="C100" s="44"/>
      <c r="D100" s="44"/>
      <c r="E100" s="44"/>
      <c r="F100" s="58" t="s">
        <v>65</v>
      </c>
      <c r="G100" s="58"/>
      <c r="H100" s="58"/>
      <c r="I100" s="67" t="s">
        <v>149</v>
      </c>
      <c r="J100" s="67"/>
      <c r="K100" s="67"/>
      <c r="L100" s="67"/>
      <c r="M100" s="32" t="s">
        <v>67</v>
      </c>
      <c r="N100" s="66">
        <f>1300000</f>
        <v>1300000</v>
      </c>
      <c r="O100" s="66"/>
      <c r="P100" s="5">
        <v>2115</v>
      </c>
    </row>
    <row r="101" spans="1:16" s="6" customFormat="1" ht="33" customHeight="1">
      <c r="A101" s="73" t="s">
        <v>94</v>
      </c>
      <c r="B101" s="73"/>
      <c r="C101" s="73"/>
      <c r="D101" s="73"/>
      <c r="E101" s="73"/>
      <c r="F101" s="84"/>
      <c r="G101" s="84"/>
      <c r="H101" s="84"/>
      <c r="I101" s="84"/>
      <c r="J101" s="84"/>
      <c r="K101" s="84"/>
      <c r="L101" s="84"/>
      <c r="M101" s="38"/>
      <c r="N101" s="91" t="e">
        <f>N102</f>
        <v>#REF!</v>
      </c>
      <c r="O101" s="91"/>
      <c r="P101" s="2">
        <f>P102</f>
        <v>7373</v>
      </c>
    </row>
    <row r="102" spans="1:19" s="8" customFormat="1" ht="27.75" customHeight="1">
      <c r="A102" s="68" t="s">
        <v>78</v>
      </c>
      <c r="B102" s="68"/>
      <c r="C102" s="68"/>
      <c r="D102" s="68"/>
      <c r="E102" s="68"/>
      <c r="F102" s="71" t="s">
        <v>79</v>
      </c>
      <c r="G102" s="71"/>
      <c r="H102" s="71"/>
      <c r="I102" s="71"/>
      <c r="J102" s="71"/>
      <c r="K102" s="71"/>
      <c r="L102" s="71"/>
      <c r="M102" s="30"/>
      <c r="N102" s="65" t="e">
        <f>N103</f>
        <v>#REF!</v>
      </c>
      <c r="O102" s="65"/>
      <c r="P102" s="17">
        <f>P103</f>
        <v>7373</v>
      </c>
      <c r="Q102" s="27"/>
      <c r="R102" s="27"/>
      <c r="S102" s="27"/>
    </row>
    <row r="103" spans="1:19" s="10" customFormat="1" ht="27" customHeight="1">
      <c r="A103" s="55" t="s">
        <v>28</v>
      </c>
      <c r="B103" s="55"/>
      <c r="C103" s="55"/>
      <c r="D103" s="55"/>
      <c r="E103" s="55"/>
      <c r="F103" s="56" t="s">
        <v>27</v>
      </c>
      <c r="G103" s="56"/>
      <c r="H103" s="56"/>
      <c r="I103" s="72"/>
      <c r="J103" s="72"/>
      <c r="K103" s="72"/>
      <c r="L103" s="72"/>
      <c r="M103" s="35"/>
      <c r="N103" s="69" t="e">
        <f>N104+N107</f>
        <v>#REF!</v>
      </c>
      <c r="O103" s="69"/>
      <c r="P103" s="9">
        <f>P104+P107</f>
        <v>7373</v>
      </c>
      <c r="Q103" s="3"/>
      <c r="R103" s="3"/>
      <c r="S103" s="3"/>
    </row>
    <row r="104" spans="1:16" s="1" customFormat="1" ht="46.5" customHeight="1">
      <c r="A104" s="44" t="s">
        <v>29</v>
      </c>
      <c r="B104" s="44"/>
      <c r="C104" s="44"/>
      <c r="D104" s="44"/>
      <c r="E104" s="44"/>
      <c r="F104" s="58" t="s">
        <v>27</v>
      </c>
      <c r="G104" s="58"/>
      <c r="H104" s="58"/>
      <c r="I104" s="57" t="s">
        <v>150</v>
      </c>
      <c r="J104" s="57"/>
      <c r="K104" s="57"/>
      <c r="L104" s="57"/>
      <c r="M104" s="33"/>
      <c r="N104" s="66" t="e">
        <f>N105+N106+#REF!</f>
        <v>#REF!</v>
      </c>
      <c r="O104" s="66"/>
      <c r="P104" s="5">
        <f>SUM(P105:P106)</f>
        <v>6373</v>
      </c>
    </row>
    <row r="105" spans="1:16" s="1" customFormat="1" ht="42" customHeight="1">
      <c r="A105" s="59" t="s">
        <v>29</v>
      </c>
      <c r="B105" s="59"/>
      <c r="C105" s="59"/>
      <c r="D105" s="59"/>
      <c r="E105" s="59"/>
      <c r="F105" s="58" t="s">
        <v>27</v>
      </c>
      <c r="G105" s="58"/>
      <c r="H105" s="58"/>
      <c r="I105" s="57" t="s">
        <v>150</v>
      </c>
      <c r="J105" s="57"/>
      <c r="K105" s="57"/>
      <c r="L105" s="57"/>
      <c r="M105" s="32" t="s">
        <v>30</v>
      </c>
      <c r="N105" s="66">
        <v>4421000</v>
      </c>
      <c r="O105" s="66"/>
      <c r="P105" s="5">
        <v>5374.3</v>
      </c>
    </row>
    <row r="106" spans="1:16" s="1" customFormat="1" ht="36" customHeight="1">
      <c r="A106" s="44" t="s">
        <v>10</v>
      </c>
      <c r="B106" s="44"/>
      <c r="C106" s="44"/>
      <c r="D106" s="44"/>
      <c r="E106" s="44"/>
      <c r="F106" s="58" t="s">
        <v>27</v>
      </c>
      <c r="G106" s="58"/>
      <c r="H106" s="58"/>
      <c r="I106" s="57" t="s">
        <v>150</v>
      </c>
      <c r="J106" s="57"/>
      <c r="K106" s="57"/>
      <c r="L106" s="57"/>
      <c r="M106" s="32" t="s">
        <v>9</v>
      </c>
      <c r="N106" s="66">
        <f>858900</f>
        <v>858900</v>
      </c>
      <c r="O106" s="66"/>
      <c r="P106" s="5">
        <v>998.7</v>
      </c>
    </row>
    <row r="107" spans="1:16" s="1" customFormat="1" ht="58.5" customHeight="1">
      <c r="A107" s="59" t="s">
        <v>151</v>
      </c>
      <c r="B107" s="59"/>
      <c r="C107" s="59"/>
      <c r="D107" s="59"/>
      <c r="E107" s="59"/>
      <c r="F107" s="58" t="s">
        <v>27</v>
      </c>
      <c r="G107" s="58"/>
      <c r="H107" s="58"/>
      <c r="I107" s="57" t="s">
        <v>152</v>
      </c>
      <c r="J107" s="57"/>
      <c r="K107" s="57"/>
      <c r="L107" s="57"/>
      <c r="M107" s="33"/>
      <c r="N107" s="66">
        <f>N108</f>
        <v>1100000</v>
      </c>
      <c r="O107" s="66"/>
      <c r="P107" s="5">
        <f>P108</f>
        <v>1000</v>
      </c>
    </row>
    <row r="108" spans="1:16" s="1" customFormat="1" ht="40.5" customHeight="1">
      <c r="A108" s="44" t="s">
        <v>10</v>
      </c>
      <c r="B108" s="44"/>
      <c r="C108" s="44"/>
      <c r="D108" s="44"/>
      <c r="E108" s="44"/>
      <c r="F108" s="58" t="s">
        <v>27</v>
      </c>
      <c r="G108" s="58"/>
      <c r="H108" s="58"/>
      <c r="I108" s="57" t="s">
        <v>152</v>
      </c>
      <c r="J108" s="57"/>
      <c r="K108" s="57"/>
      <c r="L108" s="57"/>
      <c r="M108" s="32" t="s">
        <v>9</v>
      </c>
      <c r="N108" s="66">
        <f>2000000-900000</f>
        <v>1100000</v>
      </c>
      <c r="O108" s="66"/>
      <c r="P108" s="5">
        <v>1000</v>
      </c>
    </row>
    <row r="109" spans="1:16" s="6" customFormat="1" ht="33" customHeight="1">
      <c r="A109" s="73" t="s">
        <v>95</v>
      </c>
      <c r="B109" s="73"/>
      <c r="C109" s="73"/>
      <c r="D109" s="73"/>
      <c r="E109" s="73"/>
      <c r="F109" s="84"/>
      <c r="G109" s="84"/>
      <c r="H109" s="84"/>
      <c r="I109" s="84"/>
      <c r="J109" s="84"/>
      <c r="K109" s="84"/>
      <c r="L109" s="84"/>
      <c r="M109" s="38"/>
      <c r="N109" s="91">
        <f>N110</f>
        <v>4004000</v>
      </c>
      <c r="O109" s="91"/>
      <c r="P109" s="2">
        <f>P110</f>
        <v>6218.300000000001</v>
      </c>
    </row>
    <row r="110" spans="1:19" s="8" customFormat="1" ht="35.25" customHeight="1">
      <c r="A110" s="68" t="s">
        <v>49</v>
      </c>
      <c r="B110" s="68"/>
      <c r="C110" s="68"/>
      <c r="D110" s="68"/>
      <c r="E110" s="68"/>
      <c r="F110" s="71" t="s">
        <v>81</v>
      </c>
      <c r="G110" s="71"/>
      <c r="H110" s="71"/>
      <c r="I110" s="71"/>
      <c r="J110" s="71"/>
      <c r="K110" s="71"/>
      <c r="L110" s="71"/>
      <c r="M110" s="30"/>
      <c r="N110" s="65">
        <f>N111</f>
        <v>4004000</v>
      </c>
      <c r="O110" s="65"/>
      <c r="P110" s="17">
        <f>P111+P115</f>
        <v>6218.300000000001</v>
      </c>
      <c r="Q110" s="27"/>
      <c r="R110" s="27"/>
      <c r="S110" s="27"/>
    </row>
    <row r="111" spans="1:16" s="1" customFormat="1" ht="43.5" customHeight="1">
      <c r="A111" s="51" t="s">
        <v>50</v>
      </c>
      <c r="B111" s="51"/>
      <c r="C111" s="51"/>
      <c r="D111" s="51"/>
      <c r="E111" s="51"/>
      <c r="F111" s="77" t="s">
        <v>48</v>
      </c>
      <c r="G111" s="77"/>
      <c r="H111" s="77"/>
      <c r="I111" s="57" t="s">
        <v>153</v>
      </c>
      <c r="J111" s="57"/>
      <c r="K111" s="57"/>
      <c r="L111" s="57"/>
      <c r="M111" s="39"/>
      <c r="N111" s="90">
        <f>N112+N113+N114</f>
        <v>4004000</v>
      </c>
      <c r="O111" s="90"/>
      <c r="P111" s="9">
        <f>SUM(P112:P114)</f>
        <v>5848.300000000001</v>
      </c>
    </row>
    <row r="112" spans="1:16" s="1" customFormat="1" ht="27.75" customHeight="1">
      <c r="A112" s="44" t="s">
        <v>31</v>
      </c>
      <c r="B112" s="44"/>
      <c r="C112" s="44"/>
      <c r="D112" s="44"/>
      <c r="E112" s="44"/>
      <c r="F112" s="58" t="s">
        <v>48</v>
      </c>
      <c r="G112" s="58"/>
      <c r="H112" s="58"/>
      <c r="I112" s="57" t="s">
        <v>153</v>
      </c>
      <c r="J112" s="57"/>
      <c r="K112" s="57"/>
      <c r="L112" s="57"/>
      <c r="M112" s="32" t="s">
        <v>30</v>
      </c>
      <c r="N112" s="66">
        <v>3053600</v>
      </c>
      <c r="O112" s="66"/>
      <c r="P112" s="5">
        <v>4596.3</v>
      </c>
    </row>
    <row r="113" spans="1:16" s="1" customFormat="1" ht="37.5" customHeight="1">
      <c r="A113" s="44" t="s">
        <v>10</v>
      </c>
      <c r="B113" s="44"/>
      <c r="C113" s="44"/>
      <c r="D113" s="44"/>
      <c r="E113" s="44"/>
      <c r="F113" s="58" t="s">
        <v>48</v>
      </c>
      <c r="G113" s="58"/>
      <c r="H113" s="58"/>
      <c r="I113" s="57" t="s">
        <v>153</v>
      </c>
      <c r="J113" s="57"/>
      <c r="K113" s="57"/>
      <c r="L113" s="57"/>
      <c r="M113" s="32" t="s">
        <v>9</v>
      </c>
      <c r="N113" s="66">
        <v>938500</v>
      </c>
      <c r="O113" s="66"/>
      <c r="P113" s="5">
        <v>1226.4</v>
      </c>
    </row>
    <row r="114" spans="1:16" s="1" customFormat="1" ht="24.75" customHeight="1">
      <c r="A114" s="44" t="s">
        <v>12</v>
      </c>
      <c r="B114" s="44"/>
      <c r="C114" s="44"/>
      <c r="D114" s="44"/>
      <c r="E114" s="44"/>
      <c r="F114" s="58" t="s">
        <v>48</v>
      </c>
      <c r="G114" s="58"/>
      <c r="H114" s="58"/>
      <c r="I114" s="57" t="s">
        <v>153</v>
      </c>
      <c r="J114" s="57"/>
      <c r="K114" s="57"/>
      <c r="L114" s="57"/>
      <c r="M114" s="32" t="s">
        <v>11</v>
      </c>
      <c r="N114" s="66">
        <f>11900</f>
        <v>11900</v>
      </c>
      <c r="O114" s="66"/>
      <c r="P114" s="5">
        <v>25.6</v>
      </c>
    </row>
    <row r="115" spans="1:16" s="1" customFormat="1" ht="24.75" customHeight="1">
      <c r="A115" s="51" t="s">
        <v>47</v>
      </c>
      <c r="B115" s="51"/>
      <c r="C115" s="51"/>
      <c r="D115" s="51"/>
      <c r="E115" s="51"/>
      <c r="F115" s="52" t="s">
        <v>42</v>
      </c>
      <c r="G115" s="53"/>
      <c r="H115" s="54"/>
      <c r="I115" s="48">
        <v>2000070650</v>
      </c>
      <c r="J115" s="49"/>
      <c r="K115" s="49"/>
      <c r="L115" s="50"/>
      <c r="M115" s="32"/>
      <c r="N115" s="34"/>
      <c r="O115" s="34"/>
      <c r="P115" s="4">
        <f>P116</f>
        <v>370</v>
      </c>
    </row>
    <row r="116" spans="1:16" s="1" customFormat="1" ht="36" customHeight="1">
      <c r="A116" s="44" t="s">
        <v>10</v>
      </c>
      <c r="B116" s="44"/>
      <c r="C116" s="44"/>
      <c r="D116" s="44"/>
      <c r="E116" s="44"/>
      <c r="F116" s="45" t="s">
        <v>42</v>
      </c>
      <c r="G116" s="46"/>
      <c r="H116" s="47"/>
      <c r="I116" s="48">
        <v>2000070650</v>
      </c>
      <c r="J116" s="49"/>
      <c r="K116" s="49"/>
      <c r="L116" s="50"/>
      <c r="M116" s="32">
        <v>240</v>
      </c>
      <c r="N116" s="34"/>
      <c r="O116" s="34"/>
      <c r="P116" s="5">
        <v>370</v>
      </c>
    </row>
    <row r="117" spans="1:16" s="6" customFormat="1" ht="33" customHeight="1">
      <c r="A117" s="73" t="s">
        <v>96</v>
      </c>
      <c r="B117" s="73"/>
      <c r="C117" s="73"/>
      <c r="D117" s="73"/>
      <c r="E117" s="73"/>
      <c r="F117" s="84"/>
      <c r="G117" s="84"/>
      <c r="H117" s="84"/>
      <c r="I117" s="84"/>
      <c r="J117" s="84"/>
      <c r="K117" s="84"/>
      <c r="L117" s="84"/>
      <c r="M117" s="38"/>
      <c r="N117" s="91">
        <v>14864000</v>
      </c>
      <c r="O117" s="91"/>
      <c r="P117" s="22">
        <f>SUM(P118+P122+P128)</f>
        <v>15378</v>
      </c>
    </row>
    <row r="118" spans="1:19" s="8" customFormat="1" ht="20.25" customHeight="1">
      <c r="A118" s="75" t="s">
        <v>84</v>
      </c>
      <c r="B118" s="75"/>
      <c r="C118" s="75"/>
      <c r="D118" s="75"/>
      <c r="E118" s="75"/>
      <c r="F118" s="96" t="s">
        <v>85</v>
      </c>
      <c r="G118" s="96"/>
      <c r="H118" s="96"/>
      <c r="I118" s="96"/>
      <c r="J118" s="96"/>
      <c r="K118" s="96"/>
      <c r="L118" s="96"/>
      <c r="M118" s="40"/>
      <c r="N118" s="92">
        <f>200000</f>
        <v>200000</v>
      </c>
      <c r="O118" s="92"/>
      <c r="P118" s="16">
        <v>240</v>
      </c>
      <c r="Q118" s="27"/>
      <c r="R118" s="27"/>
      <c r="S118" s="27"/>
    </row>
    <row r="119" spans="1:19" s="8" customFormat="1" ht="20.25" customHeight="1">
      <c r="A119" s="74" t="s">
        <v>52</v>
      </c>
      <c r="B119" s="74"/>
      <c r="C119" s="74"/>
      <c r="D119" s="74"/>
      <c r="E119" s="74"/>
      <c r="F119" s="94" t="s">
        <v>51</v>
      </c>
      <c r="G119" s="94"/>
      <c r="H119" s="94"/>
      <c r="I119" s="95"/>
      <c r="J119" s="95"/>
      <c r="K119" s="95"/>
      <c r="L119" s="95"/>
      <c r="M119" s="41"/>
      <c r="N119" s="93">
        <f>200000</f>
        <v>200000</v>
      </c>
      <c r="O119" s="93"/>
      <c r="P119" s="5">
        <v>240</v>
      </c>
      <c r="Q119" s="27"/>
      <c r="R119" s="27"/>
      <c r="S119" s="27"/>
    </row>
    <row r="120" spans="1:16" s="1" customFormat="1" ht="30.75" customHeight="1">
      <c r="A120" s="59" t="s">
        <v>154</v>
      </c>
      <c r="B120" s="59"/>
      <c r="C120" s="59"/>
      <c r="D120" s="59"/>
      <c r="E120" s="59"/>
      <c r="F120" s="58" t="s">
        <v>51</v>
      </c>
      <c r="G120" s="58"/>
      <c r="H120" s="58"/>
      <c r="I120" s="57" t="s">
        <v>155</v>
      </c>
      <c r="J120" s="57"/>
      <c r="K120" s="57"/>
      <c r="L120" s="57"/>
      <c r="M120" s="33"/>
      <c r="N120" s="66">
        <f>200000</f>
        <v>200000</v>
      </c>
      <c r="O120" s="66"/>
      <c r="P120" s="5">
        <v>240</v>
      </c>
    </row>
    <row r="121" spans="1:16" s="1" customFormat="1" ht="35.25" customHeight="1">
      <c r="A121" s="44" t="s">
        <v>10</v>
      </c>
      <c r="B121" s="44"/>
      <c r="C121" s="44"/>
      <c r="D121" s="44"/>
      <c r="E121" s="44"/>
      <c r="F121" s="58" t="s">
        <v>51</v>
      </c>
      <c r="G121" s="58"/>
      <c r="H121" s="58"/>
      <c r="I121" s="57" t="s">
        <v>155</v>
      </c>
      <c r="J121" s="57"/>
      <c r="K121" s="57"/>
      <c r="L121" s="57"/>
      <c r="M121" s="32" t="s">
        <v>9</v>
      </c>
      <c r="N121" s="66">
        <f>200000</f>
        <v>200000</v>
      </c>
      <c r="O121" s="66"/>
      <c r="P121" s="5">
        <v>240</v>
      </c>
    </row>
    <row r="122" spans="1:19" s="8" customFormat="1" ht="33.75" customHeight="1">
      <c r="A122" s="68" t="s">
        <v>86</v>
      </c>
      <c r="B122" s="68"/>
      <c r="C122" s="68"/>
      <c r="D122" s="68"/>
      <c r="E122" s="68"/>
      <c r="F122" s="71" t="s">
        <v>87</v>
      </c>
      <c r="G122" s="71"/>
      <c r="H122" s="71"/>
      <c r="I122" s="71"/>
      <c r="J122" s="71"/>
      <c r="K122" s="71"/>
      <c r="L122" s="71"/>
      <c r="M122" s="30"/>
      <c r="N122" s="65">
        <f>14464000</f>
        <v>14464000</v>
      </c>
      <c r="O122" s="65"/>
      <c r="P122" s="23">
        <f>SUM(P123)</f>
        <v>14938</v>
      </c>
      <c r="Q122" s="27"/>
      <c r="R122" s="27"/>
      <c r="S122" s="27"/>
    </row>
    <row r="123" spans="1:19" s="8" customFormat="1" ht="19.5" customHeight="1">
      <c r="A123" s="55" t="s">
        <v>54</v>
      </c>
      <c r="B123" s="55"/>
      <c r="C123" s="55"/>
      <c r="D123" s="55"/>
      <c r="E123" s="55"/>
      <c r="F123" s="56" t="s">
        <v>53</v>
      </c>
      <c r="G123" s="56"/>
      <c r="H123" s="56"/>
      <c r="I123" s="72"/>
      <c r="J123" s="72"/>
      <c r="K123" s="72"/>
      <c r="L123" s="72"/>
      <c r="M123" s="35"/>
      <c r="N123" s="69">
        <f>14464000</f>
        <v>14464000</v>
      </c>
      <c r="O123" s="69"/>
      <c r="P123" s="9">
        <f>SUM(P124)</f>
        <v>14938</v>
      </c>
      <c r="Q123" s="27"/>
      <c r="R123" s="27"/>
      <c r="S123" s="27"/>
    </row>
    <row r="124" spans="1:16" s="1" customFormat="1" ht="35.25" customHeight="1">
      <c r="A124" s="44" t="s">
        <v>55</v>
      </c>
      <c r="B124" s="44"/>
      <c r="C124" s="44"/>
      <c r="D124" s="44"/>
      <c r="E124" s="44"/>
      <c r="F124" s="58" t="s">
        <v>53</v>
      </c>
      <c r="G124" s="58"/>
      <c r="H124" s="58"/>
      <c r="I124" s="57" t="s">
        <v>156</v>
      </c>
      <c r="J124" s="57"/>
      <c r="K124" s="57"/>
      <c r="L124" s="57"/>
      <c r="M124" s="33"/>
      <c r="N124" s="66">
        <f>N125+N126+N127</f>
        <v>14464000</v>
      </c>
      <c r="O124" s="66"/>
      <c r="P124" s="5">
        <f>P125+P126+P127</f>
        <v>14938</v>
      </c>
    </row>
    <row r="125" spans="1:16" s="1" customFormat="1" ht="21" customHeight="1">
      <c r="A125" s="44" t="s">
        <v>31</v>
      </c>
      <c r="B125" s="44"/>
      <c r="C125" s="44"/>
      <c r="D125" s="44"/>
      <c r="E125" s="44"/>
      <c r="F125" s="58" t="s">
        <v>53</v>
      </c>
      <c r="G125" s="58"/>
      <c r="H125" s="58"/>
      <c r="I125" s="57" t="s">
        <v>156</v>
      </c>
      <c r="J125" s="57"/>
      <c r="K125" s="57"/>
      <c r="L125" s="57"/>
      <c r="M125" s="32" t="s">
        <v>30</v>
      </c>
      <c r="N125" s="66">
        <f>12001900</f>
        <v>12001900</v>
      </c>
      <c r="O125" s="66"/>
      <c r="P125" s="5">
        <v>12064.2</v>
      </c>
    </row>
    <row r="126" spans="1:16" s="1" customFormat="1" ht="38.25" customHeight="1">
      <c r="A126" s="44" t="s">
        <v>10</v>
      </c>
      <c r="B126" s="44"/>
      <c r="C126" s="44"/>
      <c r="D126" s="44"/>
      <c r="E126" s="44"/>
      <c r="F126" s="58" t="s">
        <v>53</v>
      </c>
      <c r="G126" s="58"/>
      <c r="H126" s="58"/>
      <c r="I126" s="57" t="s">
        <v>156</v>
      </c>
      <c r="J126" s="57"/>
      <c r="K126" s="57"/>
      <c r="L126" s="57"/>
      <c r="M126" s="32" t="s">
        <v>9</v>
      </c>
      <c r="N126" s="66">
        <f>2458100</f>
        <v>2458100</v>
      </c>
      <c r="O126" s="66"/>
      <c r="P126" s="5">
        <v>2871.8</v>
      </c>
    </row>
    <row r="127" spans="1:16" s="1" customFormat="1" ht="25.5" customHeight="1">
      <c r="A127" s="44" t="s">
        <v>12</v>
      </c>
      <c r="B127" s="44"/>
      <c r="C127" s="44"/>
      <c r="D127" s="44"/>
      <c r="E127" s="44"/>
      <c r="F127" s="58" t="s">
        <v>53</v>
      </c>
      <c r="G127" s="58"/>
      <c r="H127" s="58"/>
      <c r="I127" s="57" t="s">
        <v>156</v>
      </c>
      <c r="J127" s="57"/>
      <c r="K127" s="57"/>
      <c r="L127" s="57"/>
      <c r="M127" s="32" t="s">
        <v>11</v>
      </c>
      <c r="N127" s="66">
        <f>4000</f>
        <v>4000</v>
      </c>
      <c r="O127" s="66"/>
      <c r="P127" s="5">
        <v>2</v>
      </c>
    </row>
    <row r="128" spans="1:19" s="8" customFormat="1" ht="22.5" customHeight="1">
      <c r="A128" s="68" t="s">
        <v>88</v>
      </c>
      <c r="B128" s="68"/>
      <c r="C128" s="68"/>
      <c r="D128" s="68"/>
      <c r="E128" s="68"/>
      <c r="F128" s="71" t="s">
        <v>89</v>
      </c>
      <c r="G128" s="71"/>
      <c r="H128" s="71"/>
      <c r="I128" s="71"/>
      <c r="J128" s="71"/>
      <c r="K128" s="71"/>
      <c r="L128" s="71"/>
      <c r="M128" s="30"/>
      <c r="N128" s="65">
        <f>200000</f>
        <v>200000</v>
      </c>
      <c r="O128" s="65"/>
      <c r="P128" s="16">
        <f>N128/1000</f>
        <v>200</v>
      </c>
      <c r="Q128" s="27"/>
      <c r="R128" s="27"/>
      <c r="S128" s="27"/>
    </row>
    <row r="129" spans="1:19" s="8" customFormat="1" ht="22.5" customHeight="1">
      <c r="A129" s="55" t="s">
        <v>64</v>
      </c>
      <c r="B129" s="55"/>
      <c r="C129" s="55"/>
      <c r="D129" s="55"/>
      <c r="E129" s="55"/>
      <c r="F129" s="56" t="s">
        <v>63</v>
      </c>
      <c r="G129" s="56"/>
      <c r="H129" s="56"/>
      <c r="I129" s="72"/>
      <c r="J129" s="72"/>
      <c r="K129" s="72"/>
      <c r="L129" s="72"/>
      <c r="M129" s="35"/>
      <c r="N129" s="69">
        <f>200000</f>
        <v>200000</v>
      </c>
      <c r="O129" s="69"/>
      <c r="P129" s="9">
        <f>N129/1000</f>
        <v>200</v>
      </c>
      <c r="Q129" s="27"/>
      <c r="R129" s="27"/>
      <c r="S129" s="27"/>
    </row>
    <row r="130" spans="1:16" s="1" customFormat="1" ht="35.25" customHeight="1">
      <c r="A130" s="59" t="s">
        <v>157</v>
      </c>
      <c r="B130" s="59"/>
      <c r="C130" s="59"/>
      <c r="D130" s="59"/>
      <c r="E130" s="59"/>
      <c r="F130" s="58" t="s">
        <v>63</v>
      </c>
      <c r="G130" s="58"/>
      <c r="H130" s="58"/>
      <c r="I130" s="57" t="s">
        <v>158</v>
      </c>
      <c r="J130" s="57"/>
      <c r="K130" s="57"/>
      <c r="L130" s="57"/>
      <c r="M130" s="33"/>
      <c r="N130" s="66">
        <f>200000</f>
        <v>200000</v>
      </c>
      <c r="O130" s="66"/>
      <c r="P130" s="5">
        <f>N130/1000</f>
        <v>200</v>
      </c>
    </row>
    <row r="131" spans="1:16" s="1" customFormat="1" ht="34.5" customHeight="1">
      <c r="A131" s="44" t="s">
        <v>10</v>
      </c>
      <c r="B131" s="44"/>
      <c r="C131" s="44"/>
      <c r="D131" s="44"/>
      <c r="E131" s="44"/>
      <c r="F131" s="58" t="s">
        <v>63</v>
      </c>
      <c r="G131" s="58"/>
      <c r="H131" s="58"/>
      <c r="I131" s="57" t="s">
        <v>158</v>
      </c>
      <c r="J131" s="57"/>
      <c r="K131" s="57"/>
      <c r="L131" s="57"/>
      <c r="M131" s="32" t="s">
        <v>9</v>
      </c>
      <c r="N131" s="66">
        <f>200000</f>
        <v>200000</v>
      </c>
      <c r="O131" s="66"/>
      <c r="P131" s="5">
        <f>N131/1000</f>
        <v>200</v>
      </c>
    </row>
    <row r="132" spans="1:16" s="1" customFormat="1" ht="23.25" customHeight="1">
      <c r="A132" s="85" t="s">
        <v>90</v>
      </c>
      <c r="B132" s="85"/>
      <c r="C132" s="85"/>
      <c r="D132" s="85"/>
      <c r="E132" s="85"/>
      <c r="F132" s="77"/>
      <c r="G132" s="77"/>
      <c r="H132" s="77"/>
      <c r="I132" s="77"/>
      <c r="J132" s="77"/>
      <c r="K132" s="77"/>
      <c r="L132" s="77"/>
      <c r="M132" s="11"/>
      <c r="N132" s="90" t="e">
        <f>N15+N18+N25+#REF!+N28+N31+N46+N49+N53+N59+N69+N74+N89+N92+N98+N103+N111+N118+N123+N129+#REF!</f>
        <v>#REF!</v>
      </c>
      <c r="O132" s="90"/>
      <c r="P132" s="4">
        <f>SUM(P13+P101+P109+P117)</f>
        <v>111221.7</v>
      </c>
    </row>
  </sheetData>
  <sheetProtection/>
  <mergeCells count="468">
    <mergeCell ref="A75:E75"/>
    <mergeCell ref="F75:H75"/>
    <mergeCell ref="I75:L75"/>
    <mergeCell ref="I76:L76"/>
    <mergeCell ref="F76:H76"/>
    <mergeCell ref="A76:E76"/>
    <mergeCell ref="N124:O124"/>
    <mergeCell ref="N95:O95"/>
    <mergeCell ref="I103:L103"/>
    <mergeCell ref="F112:H112"/>
    <mergeCell ref="F107:H107"/>
    <mergeCell ref="I107:L107"/>
    <mergeCell ref="I112:L112"/>
    <mergeCell ref="F108:H108"/>
    <mergeCell ref="I108:L108"/>
    <mergeCell ref="F109:H109"/>
    <mergeCell ref="F110:H110"/>
    <mergeCell ref="I119:L119"/>
    <mergeCell ref="F113:H113"/>
    <mergeCell ref="I118:L118"/>
    <mergeCell ref="I113:L113"/>
    <mergeCell ref="F118:H118"/>
    <mergeCell ref="I117:L117"/>
    <mergeCell ref="F114:H114"/>
    <mergeCell ref="F117:H117"/>
    <mergeCell ref="F111:H111"/>
    <mergeCell ref="N129:O129"/>
    <mergeCell ref="N131:O131"/>
    <mergeCell ref="F126:H126"/>
    <mergeCell ref="F127:H127"/>
    <mergeCell ref="N126:O126"/>
    <mergeCell ref="F124:H124"/>
    <mergeCell ref="I124:L124"/>
    <mergeCell ref="F131:H131"/>
    <mergeCell ref="F130:H130"/>
    <mergeCell ref="F125:H125"/>
    <mergeCell ref="N132:O132"/>
    <mergeCell ref="I125:L125"/>
    <mergeCell ref="N125:O125"/>
    <mergeCell ref="N130:O130"/>
    <mergeCell ref="N128:O128"/>
    <mergeCell ref="N127:O127"/>
    <mergeCell ref="I127:L127"/>
    <mergeCell ref="I126:L126"/>
    <mergeCell ref="I131:L131"/>
    <mergeCell ref="I129:L129"/>
    <mergeCell ref="N123:O123"/>
    <mergeCell ref="F119:H119"/>
    <mergeCell ref="N121:O121"/>
    <mergeCell ref="I123:L123"/>
    <mergeCell ref="I122:L122"/>
    <mergeCell ref="N122:O122"/>
    <mergeCell ref="F121:H121"/>
    <mergeCell ref="F122:H122"/>
    <mergeCell ref="N117:O117"/>
    <mergeCell ref="I121:L121"/>
    <mergeCell ref="N118:O118"/>
    <mergeCell ref="N120:O120"/>
    <mergeCell ref="N114:O114"/>
    <mergeCell ref="I111:L111"/>
    <mergeCell ref="I114:L114"/>
    <mergeCell ref="N113:O113"/>
    <mergeCell ref="I120:L120"/>
    <mergeCell ref="N119:O119"/>
    <mergeCell ref="I106:L106"/>
    <mergeCell ref="N106:O106"/>
    <mergeCell ref="I102:L102"/>
    <mergeCell ref="F104:H104"/>
    <mergeCell ref="I104:L104"/>
    <mergeCell ref="F105:H105"/>
    <mergeCell ref="I105:L105"/>
    <mergeCell ref="F103:H103"/>
    <mergeCell ref="F106:H106"/>
    <mergeCell ref="I97:L97"/>
    <mergeCell ref="N111:O111"/>
    <mergeCell ref="N112:O112"/>
    <mergeCell ref="N108:O108"/>
    <mergeCell ref="N110:O110"/>
    <mergeCell ref="N109:O109"/>
    <mergeCell ref="I109:L109"/>
    <mergeCell ref="I110:L110"/>
    <mergeCell ref="N98:O98"/>
    <mergeCell ref="N101:O101"/>
    <mergeCell ref="N107:O107"/>
    <mergeCell ref="N97:O97"/>
    <mergeCell ref="N103:O103"/>
    <mergeCell ref="N105:O105"/>
    <mergeCell ref="N99:O99"/>
    <mergeCell ref="N102:O102"/>
    <mergeCell ref="N104:O104"/>
    <mergeCell ref="N100:O100"/>
    <mergeCell ref="N71:O71"/>
    <mergeCell ref="N73:O73"/>
    <mergeCell ref="N79:O79"/>
    <mergeCell ref="N88:O88"/>
    <mergeCell ref="N81:O81"/>
    <mergeCell ref="N85:O85"/>
    <mergeCell ref="N84:O84"/>
    <mergeCell ref="N82:O82"/>
    <mergeCell ref="N78:O78"/>
    <mergeCell ref="N77:O77"/>
    <mergeCell ref="N96:O96"/>
    <mergeCell ref="N80:O80"/>
    <mergeCell ref="I94:L94"/>
    <mergeCell ref="N93:O93"/>
    <mergeCell ref="N89:O89"/>
    <mergeCell ref="I82:L82"/>
    <mergeCell ref="I81:L81"/>
    <mergeCell ref="N70:O70"/>
    <mergeCell ref="N59:O59"/>
    <mergeCell ref="N60:O60"/>
    <mergeCell ref="N69:O69"/>
    <mergeCell ref="N63:O63"/>
    <mergeCell ref="N61:O61"/>
    <mergeCell ref="N66:O66"/>
    <mergeCell ref="N74:O74"/>
    <mergeCell ref="F91:H91"/>
    <mergeCell ref="I92:L92"/>
    <mergeCell ref="N90:O90"/>
    <mergeCell ref="N91:O91"/>
    <mergeCell ref="N92:O92"/>
    <mergeCell ref="I91:L91"/>
    <mergeCell ref="F92:H92"/>
    <mergeCell ref="I90:L90"/>
    <mergeCell ref="F90:H90"/>
    <mergeCell ref="F100:H100"/>
    <mergeCell ref="F98:H98"/>
    <mergeCell ref="I98:L98"/>
    <mergeCell ref="F99:H99"/>
    <mergeCell ref="I99:L99"/>
    <mergeCell ref="I100:L100"/>
    <mergeCell ref="F93:H93"/>
    <mergeCell ref="I93:L93"/>
    <mergeCell ref="I96:L96"/>
    <mergeCell ref="F95:H95"/>
    <mergeCell ref="I95:L95"/>
    <mergeCell ref="F96:H96"/>
    <mergeCell ref="F85:H85"/>
    <mergeCell ref="F89:H89"/>
    <mergeCell ref="F88:H88"/>
    <mergeCell ref="I88:L88"/>
    <mergeCell ref="I85:L85"/>
    <mergeCell ref="I89:L89"/>
    <mergeCell ref="I86:L86"/>
    <mergeCell ref="F86:H86"/>
    <mergeCell ref="I67:L67"/>
    <mergeCell ref="I68:L68"/>
    <mergeCell ref="F79:H79"/>
    <mergeCell ref="I79:L79"/>
    <mergeCell ref="I69:L69"/>
    <mergeCell ref="F78:H78"/>
    <mergeCell ref="I78:L78"/>
    <mergeCell ref="I74:L74"/>
    <mergeCell ref="F71:H71"/>
    <mergeCell ref="I71:L71"/>
    <mergeCell ref="I70:L70"/>
    <mergeCell ref="F84:H84"/>
    <mergeCell ref="I84:L84"/>
    <mergeCell ref="I83:L83"/>
    <mergeCell ref="I80:L80"/>
    <mergeCell ref="F56:H56"/>
    <mergeCell ref="F55:H55"/>
    <mergeCell ref="I55:L55"/>
    <mergeCell ref="F64:H64"/>
    <mergeCell ref="I77:L77"/>
    <mergeCell ref="F73:H73"/>
    <mergeCell ref="I73:L73"/>
    <mergeCell ref="I72:L72"/>
    <mergeCell ref="F70:H70"/>
    <mergeCell ref="F74:H74"/>
    <mergeCell ref="F33:H33"/>
    <mergeCell ref="F34:H34"/>
    <mergeCell ref="N42:O42"/>
    <mergeCell ref="F35:H35"/>
    <mergeCell ref="I65:L65"/>
    <mergeCell ref="F54:H54"/>
    <mergeCell ref="F53:H53"/>
    <mergeCell ref="I64:L64"/>
    <mergeCell ref="F61:H61"/>
    <mergeCell ref="I58:L58"/>
    <mergeCell ref="F83:H83"/>
    <mergeCell ref="F69:H69"/>
    <mergeCell ref="F77:H77"/>
    <mergeCell ref="F80:H80"/>
    <mergeCell ref="F82:H82"/>
    <mergeCell ref="I32:L32"/>
    <mergeCell ref="I33:L33"/>
    <mergeCell ref="F39:H39"/>
    <mergeCell ref="I39:L39"/>
    <mergeCell ref="F32:H32"/>
    <mergeCell ref="F37:H37"/>
    <mergeCell ref="I38:L38"/>
    <mergeCell ref="N49:O49"/>
    <mergeCell ref="N48:O48"/>
    <mergeCell ref="N47:O47"/>
    <mergeCell ref="A39:E39"/>
    <mergeCell ref="A42:E42"/>
    <mergeCell ref="N45:O45"/>
    <mergeCell ref="F97:H97"/>
    <mergeCell ref="F66:H66"/>
    <mergeCell ref="I36:L36"/>
    <mergeCell ref="I34:L34"/>
    <mergeCell ref="I51:L51"/>
    <mergeCell ref="I59:L59"/>
    <mergeCell ref="I63:L63"/>
    <mergeCell ref="F57:H57"/>
    <mergeCell ref="F58:H58"/>
    <mergeCell ref="F60:H60"/>
    <mergeCell ref="F120:H120"/>
    <mergeCell ref="F102:H102"/>
    <mergeCell ref="A130:E130"/>
    <mergeCell ref="A131:E131"/>
    <mergeCell ref="I130:L130"/>
    <mergeCell ref="I61:L61"/>
    <mergeCell ref="I62:L62"/>
    <mergeCell ref="A101:E101"/>
    <mergeCell ref="A128:E128"/>
    <mergeCell ref="I101:L101"/>
    <mergeCell ref="A132:E132"/>
    <mergeCell ref="F132:H132"/>
    <mergeCell ref="I132:L132"/>
    <mergeCell ref="F128:H128"/>
    <mergeCell ref="I128:L128"/>
    <mergeCell ref="A129:E129"/>
    <mergeCell ref="F129:H129"/>
    <mergeCell ref="F65:H65"/>
    <mergeCell ref="F47:H47"/>
    <mergeCell ref="F63:H63"/>
    <mergeCell ref="F101:H101"/>
    <mergeCell ref="F94:H94"/>
    <mergeCell ref="F72:H72"/>
    <mergeCell ref="F67:H67"/>
    <mergeCell ref="F68:H68"/>
    <mergeCell ref="F51:H51"/>
    <mergeCell ref="F48:H48"/>
    <mergeCell ref="F52:H52"/>
    <mergeCell ref="I50:L50"/>
    <mergeCell ref="I49:L49"/>
    <mergeCell ref="B6:M9"/>
    <mergeCell ref="F21:H21"/>
    <mergeCell ref="I21:L21"/>
    <mergeCell ref="A30:E30"/>
    <mergeCell ref="F25:H25"/>
    <mergeCell ref="F28:H28"/>
    <mergeCell ref="F42:H42"/>
    <mergeCell ref="I20:L20"/>
    <mergeCell ref="F27:H27"/>
    <mergeCell ref="I27:L27"/>
    <mergeCell ref="F26:H26"/>
    <mergeCell ref="N20:O20"/>
    <mergeCell ref="N21:O21"/>
    <mergeCell ref="N24:O24"/>
    <mergeCell ref="F22:H22"/>
    <mergeCell ref="I22:L22"/>
    <mergeCell ref="F24:H24"/>
    <mergeCell ref="I23:L23"/>
    <mergeCell ref="F23:H23"/>
    <mergeCell ref="F20:H20"/>
    <mergeCell ref="N27:O27"/>
    <mergeCell ref="N25:O25"/>
    <mergeCell ref="N22:O22"/>
    <mergeCell ref="I24:L24"/>
    <mergeCell ref="N23:O23"/>
    <mergeCell ref="N26:O26"/>
    <mergeCell ref="I25:L25"/>
    <mergeCell ref="I26:L26"/>
    <mergeCell ref="F14:H14"/>
    <mergeCell ref="N19:O19"/>
    <mergeCell ref="I18:L18"/>
    <mergeCell ref="N18:O18"/>
    <mergeCell ref="I19:L19"/>
    <mergeCell ref="I15:L15"/>
    <mergeCell ref="N15:O15"/>
    <mergeCell ref="N17:O17"/>
    <mergeCell ref="I16:L16"/>
    <mergeCell ref="I17:L17"/>
    <mergeCell ref="N16:O16"/>
    <mergeCell ref="A16:E16"/>
    <mergeCell ref="F15:H15"/>
    <mergeCell ref="F19:H19"/>
    <mergeCell ref="F18:H18"/>
    <mergeCell ref="F12:H12"/>
    <mergeCell ref="F17:H17"/>
    <mergeCell ref="F16:H16"/>
    <mergeCell ref="N12:O12"/>
    <mergeCell ref="I14:L14"/>
    <mergeCell ref="N14:O14"/>
    <mergeCell ref="I13:L13"/>
    <mergeCell ref="N13:O13"/>
    <mergeCell ref="I12:L12"/>
    <mergeCell ref="F13:H13"/>
    <mergeCell ref="A22:E22"/>
    <mergeCell ref="A12:E12"/>
    <mergeCell ref="A13:E13"/>
    <mergeCell ref="A14:E14"/>
    <mergeCell ref="A18:E18"/>
    <mergeCell ref="A19:E19"/>
    <mergeCell ref="A20:E20"/>
    <mergeCell ref="A17:E17"/>
    <mergeCell ref="A21:E21"/>
    <mergeCell ref="A15:E15"/>
    <mergeCell ref="A27:E27"/>
    <mergeCell ref="A33:E33"/>
    <mergeCell ref="A23:E23"/>
    <mergeCell ref="A24:E24"/>
    <mergeCell ref="A25:E25"/>
    <mergeCell ref="A26:E26"/>
    <mergeCell ref="A34:E34"/>
    <mergeCell ref="A31:E31"/>
    <mergeCell ref="A32:E32"/>
    <mergeCell ref="A29:E29"/>
    <mergeCell ref="A28:E28"/>
    <mergeCell ref="A35:E35"/>
    <mergeCell ref="A36:E36"/>
    <mergeCell ref="A46:E46"/>
    <mergeCell ref="A37:E37"/>
    <mergeCell ref="A38:E38"/>
    <mergeCell ref="A44:E44"/>
    <mergeCell ref="A45:E45"/>
    <mergeCell ref="A62:E62"/>
    <mergeCell ref="A63:E63"/>
    <mergeCell ref="A64:E64"/>
    <mergeCell ref="A53:E53"/>
    <mergeCell ref="A57:E57"/>
    <mergeCell ref="A54:E54"/>
    <mergeCell ref="A55:E55"/>
    <mergeCell ref="A117:E117"/>
    <mergeCell ref="A119:E119"/>
    <mergeCell ref="A126:E126"/>
    <mergeCell ref="A120:E120"/>
    <mergeCell ref="A122:E122"/>
    <mergeCell ref="A124:E124"/>
    <mergeCell ref="A125:E125"/>
    <mergeCell ref="A121:E121"/>
    <mergeCell ref="A118:E118"/>
    <mergeCell ref="A107:E107"/>
    <mergeCell ref="A108:E108"/>
    <mergeCell ref="A104:E104"/>
    <mergeCell ref="A105:E105"/>
    <mergeCell ref="A106:E106"/>
    <mergeCell ref="A114:E114"/>
    <mergeCell ref="A109:E109"/>
    <mergeCell ref="A110:E110"/>
    <mergeCell ref="A112:E112"/>
    <mergeCell ref="A111:E111"/>
    <mergeCell ref="A113:E113"/>
    <mergeCell ref="A103:E103"/>
    <mergeCell ref="A102:E102"/>
    <mergeCell ref="A94:E94"/>
    <mergeCell ref="A72:E72"/>
    <mergeCell ref="A91:E91"/>
    <mergeCell ref="A92:E92"/>
    <mergeCell ref="A74:E74"/>
    <mergeCell ref="A77:E77"/>
    <mergeCell ref="A78:E78"/>
    <mergeCell ref="A79:E79"/>
    <mergeCell ref="N39:O39"/>
    <mergeCell ref="F31:H31"/>
    <mergeCell ref="N29:O29"/>
    <mergeCell ref="N32:O32"/>
    <mergeCell ref="N31:O31"/>
    <mergeCell ref="N38:O38"/>
    <mergeCell ref="F36:H36"/>
    <mergeCell ref="N36:O36"/>
    <mergeCell ref="I31:L31"/>
    <mergeCell ref="I35:L35"/>
    <mergeCell ref="N37:O37"/>
    <mergeCell ref="N33:O33"/>
    <mergeCell ref="N34:O34"/>
    <mergeCell ref="N35:O35"/>
    <mergeCell ref="N28:O28"/>
    <mergeCell ref="F30:H30"/>
    <mergeCell ref="I30:L30"/>
    <mergeCell ref="I28:L28"/>
    <mergeCell ref="F29:H29"/>
    <mergeCell ref="I29:L29"/>
    <mergeCell ref="N30:O30"/>
    <mergeCell ref="A51:E51"/>
    <mergeCell ref="A56:E56"/>
    <mergeCell ref="I37:L37"/>
    <mergeCell ref="I45:L45"/>
    <mergeCell ref="F38:H38"/>
    <mergeCell ref="I46:L46"/>
    <mergeCell ref="I43:L43"/>
    <mergeCell ref="I53:L53"/>
    <mergeCell ref="F45:H45"/>
    <mergeCell ref="A41:E41"/>
    <mergeCell ref="N52:O52"/>
    <mergeCell ref="N53:O53"/>
    <mergeCell ref="N51:O51"/>
    <mergeCell ref="N43:O43"/>
    <mergeCell ref="I44:L44"/>
    <mergeCell ref="N50:O50"/>
    <mergeCell ref="I52:L52"/>
    <mergeCell ref="I47:L47"/>
    <mergeCell ref="N46:O46"/>
    <mergeCell ref="I48:L48"/>
    <mergeCell ref="F59:H59"/>
    <mergeCell ref="A52:E52"/>
    <mergeCell ref="A70:E70"/>
    <mergeCell ref="A71:E71"/>
    <mergeCell ref="A59:E59"/>
    <mergeCell ref="A58:E58"/>
    <mergeCell ref="A60:E60"/>
    <mergeCell ref="A66:E66"/>
    <mergeCell ref="A65:E65"/>
    <mergeCell ref="A61:E61"/>
    <mergeCell ref="A96:E96"/>
    <mergeCell ref="A98:E98"/>
    <mergeCell ref="A97:E97"/>
    <mergeCell ref="F62:H62"/>
    <mergeCell ref="A86:E86"/>
    <mergeCell ref="A90:E90"/>
    <mergeCell ref="A89:E89"/>
    <mergeCell ref="A88:E88"/>
    <mergeCell ref="A95:E95"/>
    <mergeCell ref="A93:E93"/>
    <mergeCell ref="N58:O58"/>
    <mergeCell ref="N62:O62"/>
    <mergeCell ref="I57:L57"/>
    <mergeCell ref="N54:O54"/>
    <mergeCell ref="N56:O56"/>
    <mergeCell ref="N55:O55"/>
    <mergeCell ref="I56:L56"/>
    <mergeCell ref="I54:L54"/>
    <mergeCell ref="I60:L60"/>
    <mergeCell ref="I40:L40"/>
    <mergeCell ref="I41:L41"/>
    <mergeCell ref="A40:E40"/>
    <mergeCell ref="F40:H40"/>
    <mergeCell ref="F41:H41"/>
    <mergeCell ref="F43:H43"/>
    <mergeCell ref="I42:L42"/>
    <mergeCell ref="A43:E43"/>
    <mergeCell ref="F50:H50"/>
    <mergeCell ref="F49:H49"/>
    <mergeCell ref="A48:E48"/>
    <mergeCell ref="F46:H46"/>
    <mergeCell ref="A49:E49"/>
    <mergeCell ref="F44:H44"/>
    <mergeCell ref="A50:E50"/>
    <mergeCell ref="A47:E47"/>
    <mergeCell ref="A127:E127"/>
    <mergeCell ref="A123:E123"/>
    <mergeCell ref="F123:H123"/>
    <mergeCell ref="I66:L66"/>
    <mergeCell ref="F81:H81"/>
    <mergeCell ref="A99:E99"/>
    <mergeCell ref="A67:E67"/>
    <mergeCell ref="A68:E68"/>
    <mergeCell ref="A73:E73"/>
    <mergeCell ref="A69:E69"/>
    <mergeCell ref="A80:E80"/>
    <mergeCell ref="A81:E81"/>
    <mergeCell ref="A82:E82"/>
    <mergeCell ref="A85:E85"/>
    <mergeCell ref="A83:E83"/>
    <mergeCell ref="A84:E84"/>
    <mergeCell ref="A116:E116"/>
    <mergeCell ref="F116:H116"/>
    <mergeCell ref="I116:L116"/>
    <mergeCell ref="A87:E87"/>
    <mergeCell ref="F87:H87"/>
    <mergeCell ref="I87:L87"/>
    <mergeCell ref="A115:E115"/>
    <mergeCell ref="F115:H115"/>
    <mergeCell ref="I115:L115"/>
    <mergeCell ref="A100:E100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2016-02-29T08:58:45Z</cp:lastPrinted>
  <dcterms:created xsi:type="dcterms:W3CDTF">2014-11-08T08:41:55Z</dcterms:created>
  <dcterms:modified xsi:type="dcterms:W3CDTF">2018-07-27T19:37:49Z</dcterms:modified>
  <cp:category/>
  <cp:version/>
  <cp:contentType/>
  <cp:contentStatus/>
</cp:coreProperties>
</file>